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3007" sheetId="1" r:id="rId4"/>
    <sheet state="visible" name="1-07" sheetId="2" r:id="rId5"/>
    <sheet state="visible" name="2-07" sheetId="3" r:id="rId6"/>
    <sheet state="visible" name="5-07" sheetId="4" r:id="rId7"/>
    <sheet state="visible" name="6-07" sheetId="5" r:id="rId8"/>
    <sheet state="visible" name="7-07" sheetId="6" r:id="rId9"/>
    <sheet state="visible" name="8-07" sheetId="7" r:id="rId10"/>
    <sheet state="visible" name="10-07" sheetId="8" r:id="rId11"/>
    <sheet state="visible" name="12-07" sheetId="9" r:id="rId12"/>
    <sheet state="visible" name="13-07" sheetId="10" r:id="rId13"/>
    <sheet state="visible" name="14-07" sheetId="11" r:id="rId14"/>
    <sheet state="visible" name="15-07" sheetId="12" r:id="rId15"/>
    <sheet state="visible" name="16-07" sheetId="13" r:id="rId16"/>
    <sheet state="visible" name="19-07" sheetId="14" r:id="rId17"/>
    <sheet state="visible" name="21-07" sheetId="15" r:id="rId18"/>
    <sheet state="visible" name="26-07" sheetId="16" r:id="rId19"/>
    <sheet state="visible" name="28-07" sheetId="17" r:id="rId20"/>
    <sheet state="visible" name="30-07" sheetId="18" r:id="rId21"/>
    <sheet state="visible" name="SUMMARY" sheetId="19" r:id="rId22"/>
    <sheet state="visible" name="MAU" sheetId="20" r:id="rId23"/>
    <sheet state="hidden" name="REJECTED BLOCK" sheetId="21" r:id="rId24"/>
    <sheet state="hidden" name="H &amp; T" sheetId="22" r:id="rId25"/>
    <sheet state="hidden" name="OTHER LOSS" sheetId="23" r:id="rId26"/>
    <sheet state="hidden" name="GAS LOSS" sheetId="24" r:id="rId27"/>
    <sheet state="hidden" name="TOTAL" sheetId="25" r:id="rId28"/>
    <sheet state="hidden" name="total (Chemical)" sheetId="26" r:id="rId29"/>
    <sheet state="hidden" name="total (Chemical) (2)" sheetId="27" r:id="rId30"/>
    <sheet state="hidden" name="total (Chemical)NORMAL FOAM" sheetId="28" r:id="rId31"/>
    <sheet state="hidden" name="total (Chemical)NORMAL FOAM+FC" sheetId="29" r:id="rId32"/>
    <sheet state="hidden" name="XL4Poppy" sheetId="30" r:id="rId33"/>
  </sheets>
  <definedNames>
    <definedName name="Bust">XL4Poppy!$C$31</definedName>
    <definedName name="Morning">XL4Poppy!$C$39</definedName>
    <definedName name="MakeIt">XL4Poppy!$A$26</definedName>
    <definedName name="Poppy">XL4Poppy!$C$27</definedName>
    <definedName name="Documents_array">XL4Poppy!$B$1:$B$16</definedName>
    <definedName name="_Builtin0">XL4Poppy!$C$4</definedName>
    <definedName name="Continue">XL4Poppy!$C$9</definedName>
    <definedName name="Hello">XL4Poppy!$A$15</definedName>
  </definedNames>
  <calcPr/>
</workbook>
</file>

<file path=xl/sharedStrings.xml><?xml version="1.0" encoding="utf-8"?>
<sst xmlns="http://schemas.openxmlformats.org/spreadsheetml/2006/main" count="2002" uniqueCount="172">
  <si>
    <t>FAR EAST FOAM VIETNAM CO LTD.</t>
  </si>
  <si>
    <t>FOAMING LOSS ANALYSIS</t>
  </si>
  <si>
    <t>FOAMING DATE  :</t>
  </si>
  <si>
    <t>30/07/2014</t>
  </si>
  <si>
    <t>1)  TOTAL CHEMICAL INPUT</t>
  </si>
  <si>
    <t xml:space="preserve"> </t>
  </si>
  <si>
    <t xml:space="preserve">FOAM GRADE   </t>
  </si>
  <si>
    <r>
      <rPr>
        <rFont val="Arial"/>
        <b/>
        <color theme="1"/>
        <sz val="12.0"/>
      </rPr>
      <t>DENSITY,kg/m</t>
    </r>
    <r>
      <rPr>
        <rFont val="Arial"/>
        <b/>
        <color theme="1"/>
        <sz val="12.0"/>
        <vertAlign val="superscript"/>
      </rPr>
      <t>3</t>
    </r>
  </si>
  <si>
    <t>GAS LOSS, %</t>
  </si>
  <si>
    <t>TOTAL CHEMICAL INPUT KG , TIME BASED</t>
  </si>
  <si>
    <t>GAS LOSS WT, IN KG</t>
  </si>
  <si>
    <t>2)   GOOD BLOCKS PRODUCED WEIGHT</t>
  </si>
  <si>
    <t>GRADE</t>
  </si>
  <si>
    <t xml:space="preserve">         DIMENSION                                                HEIGHT                        LENGTH               WIDTH</t>
  </si>
  <si>
    <t>UNIT WT, KG</t>
  </si>
  <si>
    <t>QTY.</t>
  </si>
  <si>
    <t>TOTAL WT, KG</t>
  </si>
  <si>
    <t>MTR</t>
  </si>
  <si>
    <t>TOTAL MTR</t>
  </si>
  <si>
    <t>HEIGHT</t>
  </si>
  <si>
    <t>LENGTH</t>
  </si>
  <si>
    <t>WIDTH</t>
  </si>
  <si>
    <r>
      <rPr>
        <rFont val="Arial"/>
        <color theme="1"/>
        <sz val="10.0"/>
      </rPr>
      <t>M</t>
    </r>
    <r>
      <rPr>
        <rFont val="Arial"/>
        <color theme="1"/>
        <sz val="10.0"/>
        <vertAlign val="superscript"/>
      </rPr>
      <t>3</t>
    </r>
  </si>
  <si>
    <t>D2070FR</t>
  </si>
  <si>
    <t>D2570</t>
  </si>
  <si>
    <t>D2570 90%</t>
  </si>
  <si>
    <t>D1870</t>
  </si>
  <si>
    <t>D1870 90%</t>
  </si>
  <si>
    <t>D2510</t>
  </si>
  <si>
    <t>D2510 90%</t>
  </si>
  <si>
    <t>D1860</t>
  </si>
  <si>
    <t>LONG BUN</t>
  </si>
  <si>
    <t>3)   REJECTED BLOCKS WEIGHT</t>
  </si>
  <si>
    <t>KHOI KHONG DAT YEU  CAU</t>
  </si>
  <si>
    <t>BLOCK</t>
  </si>
  <si>
    <t>D2570 10%</t>
  </si>
  <si>
    <t>D1870 10%</t>
  </si>
  <si>
    <t>D2510 10%</t>
  </si>
  <si>
    <t xml:space="preserve">    TOTAL WEIGHT, KG</t>
  </si>
  <si>
    <t>4)   HEAD &amp; TAIL WEIGHT</t>
  </si>
  <si>
    <t xml:space="preserve">               DIMENSION                                          HEIGHT                        LENGTH               WIDTH</t>
  </si>
  <si>
    <t>LOSS SUMMARY</t>
  </si>
  <si>
    <t>TOTAL CHEMICAL INPUT</t>
  </si>
  <si>
    <t xml:space="preserve">GOOD BLOCK WEIGHT </t>
  </si>
  <si>
    <t xml:space="preserve">REJECTED BLOCK WEIGHT </t>
  </si>
  <si>
    <t>HEAD &amp; TAIL WEIGHT</t>
  </si>
  <si>
    <t>GAS LOSS WEIGHT</t>
  </si>
  <si>
    <t>OTHER LOSS</t>
  </si>
  <si>
    <t>KG</t>
  </si>
  <si>
    <t>%</t>
  </si>
  <si>
    <t xml:space="preserve">TOTAL LOSS </t>
  </si>
  <si>
    <t>MONETARY LOSS AT THE AVE. RM/KG</t>
  </si>
  <si>
    <t>TOTAL VALUE IN RM</t>
  </si>
  <si>
    <t>MILLENNIUM VN Co.,LTD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</si>
  <si>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</si>
  <si>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HRD2960</t>
  </si>
  <si>
    <t xml:space="preserve">  </t>
  </si>
  <si>
    <t xml:space="preserve">         DIMENSION                                                HEIGHT                        WIDTH               LENGTH</t>
  </si>
  <si>
    <t>ACTUAL WT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</si>
  <si>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</si>
  <si>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MRT</t>
  </si>
  <si>
    <t xml:space="preserve">         DIMENSION                                                HEIGHT                       WIDTH                LENGTH</t>
  </si>
  <si>
    <t xml:space="preserve">        DIMENSION                                                  HEIGHT                 WIDTH            LENGTH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</si>
  <si>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</si>
  <si>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D2380</t>
  </si>
  <si>
    <t>D1850CC</t>
  </si>
  <si>
    <t>D2050CC</t>
  </si>
  <si>
    <t>D2070CC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</si>
  <si>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</si>
  <si>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</si>
  <si>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D2240</t>
  </si>
  <si>
    <t>D1870CC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</si>
  <si>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</si>
  <si>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D2050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</si>
  <si>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</si>
  <si>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HRD2930</t>
  </si>
  <si>
    <t>D2680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</si>
  <si>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</si>
  <si>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</si>
  <si>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D2550GT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</si>
  <si>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</si>
  <si>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</si>
  <si>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HRD2940</t>
  </si>
  <si>
    <t>D2220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</si>
  <si>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</si>
  <si>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HRD2940+HRD2960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</si>
  <si>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</si>
  <si>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HRD3130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</si>
  <si>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</si>
  <si>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</si>
  <si>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D1650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</si>
  <si>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</si>
  <si>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</si>
  <si>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A150/D3050CC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</si>
  <si>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</si>
  <si>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</si>
  <si>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</si>
  <si>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</si>
  <si>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D2450GREYCC</t>
  </si>
  <si>
    <t>D1850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</si>
  <si>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</si>
  <si>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</si>
  <si>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</si>
  <si>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</si>
  <si>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</si>
  <si>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</si>
  <si>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</si>
  <si>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</si>
  <si>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D1870CCY</t>
  </si>
  <si>
    <t>D2250CCY</t>
  </si>
  <si>
    <t>D2550CCY</t>
  </si>
  <si>
    <t>A150/D3050CCY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</si>
  <si>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</si>
  <si>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</si>
  <si>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D1670CC</t>
  </si>
  <si>
    <t>D1870Y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</si>
  <si>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</si>
  <si>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D1670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</si>
  <si>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</si>
  <si>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B930/D2530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</si>
  <si>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</si>
  <si>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FOAMING VOLUME &amp; LOSS PERFORMANCE  (CONTINUE FOAMING)</t>
  </si>
  <si>
    <t xml:space="preserve">MONTH  : </t>
  </si>
  <si>
    <t>JULY'2021</t>
  </si>
  <si>
    <t>DATE</t>
  </si>
  <si>
    <t>FOAMING VOL. KG</t>
  </si>
  <si>
    <t>GOOD BLOCK VOL. KG</t>
  </si>
  <si>
    <t>REJECTED BLOCK, KG</t>
  </si>
  <si>
    <t>HEAD &amp; TAIL, KG</t>
  </si>
  <si>
    <t>GAS LOSS,KG</t>
  </si>
  <si>
    <t>OTHER LOSS, KG</t>
  </si>
  <si>
    <t>chemical</t>
  </si>
  <si>
    <t>block</t>
  </si>
  <si>
    <t>TOTAL</t>
  </si>
  <si>
    <t>TARGET LOSS</t>
  </si>
  <si>
    <t>TOTAL LOSS, KG  =</t>
  </si>
  <si>
    <t>TOTAL LOSS, %    =</t>
  </si>
  <si>
    <t>TOTAL LOSS(EX-GAS LOSS)=</t>
  </si>
  <si>
    <t xml:space="preserve">      TARGET     TOTAL LOSS(EX-GAS LOSS)=</t>
  </si>
  <si>
    <t>MONETARY LOSS, AT AVE RM/KG</t>
  </si>
  <si>
    <t>LOSS   RM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</si>
  <si>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</si>
  <si>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</si>
  <si>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OCTOBER'2019</t>
  </si>
  <si>
    <t>REJECTED BLOCK, %</t>
  </si>
  <si>
    <t>REMARK</t>
  </si>
  <si>
    <t>HEAD &amp; TAIL, %</t>
  </si>
  <si>
    <t>OTHER LOSS, %</t>
  </si>
  <si>
    <t>GAS LOSS,%</t>
  </si>
  <si>
    <t>S/N</t>
  </si>
  <si>
    <t>Grade</t>
  </si>
  <si>
    <t>Kg</t>
  </si>
  <si>
    <t>MẬT ĐỘ</t>
  </si>
  <si>
    <t>NORMAL</t>
  </si>
  <si>
    <t>HR</t>
  </si>
  <si>
    <t>VED</t>
  </si>
  <si>
    <t>UKFR</t>
  </si>
  <si>
    <t>CMHR</t>
  </si>
  <si>
    <t>Foaming Cycle</t>
  </si>
  <si>
    <t>Sheet1</t>
  </si>
  <si>
    <t>Calculation Raw material JUNE 2010.xls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</si>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</sst>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0.0000"/>
    <numFmt numFmtId="165" formatCode="0.000000_);[Red]\(0.000000\)"/>
    <numFmt numFmtId="166" formatCode="_(* #,##0.00_);_(* \(#,##0.00\);_(* &quot;-&quot;??_);_(@_)"/>
    <numFmt numFmtId="167" formatCode="0.00_ "/>
    <numFmt numFmtId="168" formatCode="0.000"/>
    <numFmt numFmtId="169" formatCode="0.00000"/>
    <numFmt numFmtId="170" formatCode="0.00000_);[Red]\(0.00000\)"/>
    <numFmt numFmtId="171" formatCode="0.0000_ "/>
    <numFmt numFmtId="172" formatCode="0.000000"/>
    <numFmt numFmtId="173" formatCode="#,##0.000"/>
    <numFmt numFmtId="174" formatCode="[$-F800]dddd\,\ mmmm\ dd\,\ yyyy"/>
    <numFmt numFmtId="175" formatCode="_(* #,##0_);_(* \(#,##0\);_(* &quot;-&quot;??_);_(@_)"/>
    <numFmt numFmtId="176" formatCode="0.000_ "/>
    <numFmt numFmtId="177" formatCode="0_ "/>
    <numFmt numFmtId="178" formatCode="_(* #,##0.000_);_(* \(#,##0.000\);_(* &quot;-&quot;??_);_(@_)"/>
  </numFmts>
  <fonts count="58">
    <font>
      <sz val="11.0"/>
      <color theme="1"/>
      <name val="Calibri"/>
    </font>
    <font>
      <b/>
      <sz val="16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u/>
      <sz val="14.0"/>
      <color theme="1"/>
      <name val="Arial"/>
    </font>
    <font>
      <b/>
      <u/>
      <sz val="10.0"/>
      <color theme="1"/>
      <name val="Arial"/>
    </font>
    <font>
      <sz val="14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/>
    <font>
      <sz val="10.0"/>
      <color rgb="FF008080"/>
      <name val="Arial"/>
    </font>
    <font>
      <sz val="12.0"/>
      <color theme="1"/>
      <name val="Arial"/>
    </font>
    <font>
      <b/>
      <sz val="12.0"/>
      <color theme="1"/>
      <name val="Verdana"/>
    </font>
    <font>
      <sz val="12.0"/>
      <color rgb="FF008080"/>
      <name val="Arial"/>
    </font>
    <font>
      <sz val="12.0"/>
      <color rgb="FFFF0000"/>
      <name val="Arial"/>
    </font>
    <font>
      <b/>
      <sz val="12.0"/>
      <color rgb="FFFF0000"/>
      <name val="Verdana"/>
    </font>
    <font>
      <b/>
      <sz val="12.0"/>
      <color rgb="FFFF0000"/>
      <name val="Arial"/>
    </font>
    <font>
      <b/>
      <sz val="10.0"/>
      <color theme="1"/>
      <name val="Verdana"/>
    </font>
    <font>
      <b/>
      <i/>
      <sz val="14.0"/>
      <color theme="1"/>
      <name val="Arial"/>
    </font>
    <font>
      <b/>
      <sz val="10.0"/>
      <color theme="1"/>
      <name val="Times New Roman"/>
    </font>
    <font>
      <sz val="14.0"/>
      <color theme="1"/>
      <name val="Times New Roman"/>
    </font>
    <font>
      <sz val="14.0"/>
      <color rgb="FF0000FF"/>
      <name val="Times New Roman"/>
    </font>
    <font>
      <u/>
      <sz val="14.0"/>
      <color theme="1"/>
      <name val="Times New Roman"/>
    </font>
    <font>
      <sz val="14.0"/>
      <color rgb="FF0066CC"/>
      <name val="Times New Roman"/>
    </font>
    <font>
      <sz val="14.0"/>
      <color rgb="FFFF0000"/>
      <name val="Times New Roman"/>
    </font>
    <font>
      <i/>
      <sz val="14.0"/>
      <color theme="1"/>
      <name val="Times New Roman"/>
    </font>
    <font>
      <b/>
      <sz val="14.0"/>
      <color rgb="FF0000FF"/>
      <name val="Arial"/>
    </font>
    <font>
      <b/>
      <sz val="16.0"/>
      <color theme="1"/>
      <name val="Times New Roman"/>
    </font>
    <font>
      <sz val="16.0"/>
      <color theme="1"/>
      <name val="Times New Roman"/>
    </font>
    <font>
      <b/>
      <sz val="16.0"/>
      <color rgb="FF0000FF"/>
      <name val="Times New Roman"/>
    </font>
    <font>
      <b/>
      <sz val="14.0"/>
      <color theme="1"/>
      <name val="Times New Roman"/>
    </font>
    <font>
      <b/>
      <sz val="16.0"/>
      <color rgb="FFFF0000"/>
      <name val="Times New Roman"/>
    </font>
    <font>
      <sz val="18.0"/>
      <color theme="1"/>
      <name val="Times New Roman"/>
    </font>
    <font>
      <b/>
      <sz val="16.0"/>
      <color rgb="FF0066CC"/>
      <name val="Times New Roman"/>
    </font>
    <font>
      <b/>
      <sz val="18.0"/>
      <color theme="1"/>
      <name val="Times New Roman"/>
    </font>
    <font>
      <sz val="10.0"/>
      <color theme="1"/>
      <name val="Times New Roman"/>
    </font>
    <font>
      <b/>
      <sz val="18.0"/>
      <color rgb="FF0066CC"/>
      <name val="Times New Roman"/>
    </font>
    <font>
      <b/>
      <sz val="18.0"/>
      <color rgb="FFFF0000"/>
      <name val="Times New Roman"/>
    </font>
    <font>
      <sz val="12.0"/>
      <color theme="1"/>
      <name val="Times New Roman"/>
    </font>
    <font>
      <b/>
      <sz val="14.0"/>
      <color theme="1"/>
      <name val="Arial"/>
    </font>
    <font>
      <sz val="18.0"/>
      <color theme="1"/>
      <name val="Arial"/>
    </font>
    <font>
      <sz val="18.0"/>
      <color rgb="FFFF0000"/>
      <name val="Arial"/>
    </font>
    <font>
      <sz val="11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2.0"/>
      <color rgb="FFFF0000"/>
      <name val="Times New Roman"/>
    </font>
    <font>
      <b/>
      <sz val="12.0"/>
      <color rgb="FF0000FF"/>
      <name val="Times New Roman"/>
    </font>
    <font>
      <b/>
      <i/>
      <sz val="14.0"/>
      <color theme="1"/>
      <name val="Times New Roman"/>
    </font>
    <font>
      <b/>
      <sz val="12.0"/>
      <color rgb="FF000000"/>
      <name val="Times New Roman"/>
    </font>
    <font>
      <sz val="11.0"/>
      <color theme="1"/>
      <name val="Arial"/>
    </font>
    <font>
      <sz val="11.0"/>
      <color theme="1"/>
      <name val="Verdana"/>
    </font>
    <font>
      <b/>
      <sz val="11.0"/>
      <color theme="1"/>
      <name val="Verdana"/>
    </font>
    <font>
      <sz val="12.0"/>
      <color theme="1"/>
      <name val="Verdana"/>
    </font>
    <font>
      <b/>
      <sz val="14.0"/>
      <color rgb="FFFF0000"/>
      <name val="Times New Roman"/>
    </font>
    <font>
      <b/>
      <sz val="14.0"/>
      <color theme="1"/>
      <name val="Verdana"/>
    </font>
    <font>
      <sz val="10.0"/>
      <color theme="1"/>
      <name val="Dotum"/>
    </font>
    <font>
      <b/>
      <sz val="10.0"/>
      <color rgb="FFFF0000"/>
      <name val="Arial"/>
    </font>
    <font>
      <b/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548DD4"/>
        <bgColor rgb="FF548DD4"/>
      </patternFill>
    </fill>
    <fill>
      <patternFill patternType="solid">
        <fgColor theme="6"/>
        <bgColor theme="6"/>
      </patternFill>
    </fill>
    <fill>
      <patternFill patternType="solid">
        <fgColor rgb="FFCCFFCC"/>
        <bgColor rgb="FFCCFFCC"/>
      </patternFill>
    </fill>
    <fill>
      <patternFill patternType="solid">
        <fgColor rgb="FF000000"/>
        <bgColor rgb="FF000000"/>
      </patternFill>
    </fill>
  </fills>
  <borders count="7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1" wrapText="0"/>
    </xf>
    <xf borderId="0" fillId="0" fontId="2" numFmtId="0" xfId="0" applyAlignment="1" applyFont="1">
      <alignment shrinkToFit="1" wrapText="0"/>
    </xf>
    <xf borderId="0" fillId="0" fontId="3" numFmtId="0" xfId="0" applyAlignment="1" applyFont="1">
      <alignment horizontal="left" shrinkToFit="1" wrapText="0"/>
    </xf>
    <xf borderId="0" fillId="0" fontId="3" numFmtId="0" xfId="0" applyAlignment="1" applyFont="1">
      <alignment shrinkToFit="1" wrapText="0"/>
    </xf>
    <xf borderId="0" fillId="0" fontId="4" numFmtId="0" xfId="0" applyAlignment="1" applyFont="1">
      <alignment shrinkToFit="1" wrapText="0"/>
    </xf>
    <xf borderId="0" fillId="0" fontId="5" numFmtId="0" xfId="0" applyAlignment="1" applyFont="1">
      <alignment shrinkToFit="1" wrapText="0"/>
    </xf>
    <xf borderId="0" fillId="0" fontId="6" numFmtId="0" xfId="0" applyAlignment="1" applyFont="1">
      <alignment shrinkToFit="1" wrapText="0"/>
    </xf>
    <xf borderId="0" fillId="0" fontId="7" numFmtId="0" xfId="0" applyAlignment="1" applyFont="1">
      <alignment horizontal="left" shrinkToFit="1" wrapText="0"/>
    </xf>
    <xf borderId="0" fillId="0" fontId="7" numFmtId="49" xfId="0" applyAlignment="1" applyFont="1" applyNumberFormat="1">
      <alignment shrinkToFit="1" wrapText="0"/>
    </xf>
    <xf borderId="0" fillId="0" fontId="0" numFmtId="0" xfId="0" applyFont="1"/>
    <xf borderId="1" fillId="0" fontId="8" numFmtId="0" xfId="0" applyAlignment="1" applyBorder="1" applyFont="1">
      <alignment horizontal="center" shrinkToFit="1" vertical="center" wrapText="0"/>
    </xf>
    <xf borderId="2" fillId="0" fontId="9" numFmtId="0" xfId="0" applyBorder="1" applyFont="1"/>
    <xf borderId="3" fillId="0" fontId="8" numFmtId="0" xfId="0" applyAlignment="1" applyBorder="1" applyFont="1">
      <alignment horizontal="center" shrinkToFit="1" vertical="center" wrapText="0"/>
    </xf>
    <xf borderId="3" fillId="0" fontId="8" numFmtId="0" xfId="0" applyAlignment="1" applyBorder="1" applyFont="1">
      <alignment shrinkToFit="1" vertical="center" wrapText="0"/>
    </xf>
    <xf borderId="4" fillId="0" fontId="8" numFmtId="0" xfId="0" applyAlignment="1" applyBorder="1" applyFont="1">
      <alignment horizontal="center" shrinkToFit="1" vertical="top" wrapText="0"/>
    </xf>
    <xf borderId="5" fillId="0" fontId="9" numFmtId="0" xfId="0" applyBorder="1" applyFont="1"/>
    <xf borderId="6" fillId="0" fontId="8" numFmtId="0" xfId="0" applyAlignment="1" applyBorder="1" applyFont="1">
      <alignment horizontal="center" shrinkToFit="1" vertical="center" wrapText="0"/>
    </xf>
    <xf borderId="7" fillId="0" fontId="8" numFmtId="0" xfId="0" applyAlignment="1" applyBorder="1" applyFont="1">
      <alignment horizontal="center" shrinkToFit="1" wrapText="0"/>
    </xf>
    <xf borderId="7" fillId="0" fontId="8" numFmtId="0" xfId="0" applyAlignment="1" applyBorder="1" applyFont="1">
      <alignment shrinkToFit="1" wrapText="0"/>
    </xf>
    <xf borderId="8" fillId="0" fontId="8" numFmtId="0" xfId="0" applyAlignment="1" applyBorder="1" applyFont="1">
      <alignment shrinkToFit="1" wrapText="0"/>
    </xf>
    <xf borderId="8" fillId="0" fontId="8" numFmtId="10" xfId="0" applyAlignment="1" applyBorder="1" applyFont="1" applyNumberFormat="1">
      <alignment shrinkToFit="1" wrapText="0"/>
    </xf>
    <xf borderId="9" fillId="0" fontId="8" numFmtId="164" xfId="0" applyAlignment="1" applyBorder="1" applyFont="1" applyNumberFormat="1">
      <alignment shrinkToFit="1" wrapText="0"/>
    </xf>
    <xf borderId="10" fillId="0" fontId="2" numFmtId="164" xfId="0" applyAlignment="1" applyBorder="1" applyFont="1" applyNumberFormat="1">
      <alignment shrinkToFit="1" wrapText="0"/>
    </xf>
    <xf borderId="11" fillId="0" fontId="8" numFmtId="0" xfId="0" applyAlignment="1" applyBorder="1" applyFont="1">
      <alignment horizontal="center" shrinkToFit="1" wrapText="0"/>
    </xf>
    <xf borderId="0" fillId="0" fontId="8" numFmtId="165" xfId="0" applyAlignment="1" applyFont="1" applyNumberFormat="1">
      <alignment shrinkToFit="1" wrapText="0"/>
    </xf>
    <xf borderId="0" fillId="0" fontId="8" numFmtId="0" xfId="0" applyAlignment="1" applyFont="1">
      <alignment shrinkToFit="1" wrapText="0"/>
    </xf>
    <xf borderId="12" fillId="0" fontId="8" numFmtId="0" xfId="0" applyAlignment="1" applyBorder="1" applyFont="1">
      <alignment horizontal="center" shrinkToFit="1" wrapText="0"/>
    </xf>
    <xf borderId="12" fillId="0" fontId="8" numFmtId="0" xfId="0" applyAlignment="1" applyBorder="1" applyFont="1">
      <alignment shrinkToFit="1" wrapText="0"/>
    </xf>
    <xf borderId="12" fillId="0" fontId="8" numFmtId="10" xfId="0" applyAlignment="1" applyBorder="1" applyFont="1" applyNumberFormat="1">
      <alignment shrinkToFit="1" wrapText="0"/>
    </xf>
    <xf borderId="13" fillId="0" fontId="8" numFmtId="164" xfId="0" applyAlignment="1" applyBorder="1" applyFont="1" applyNumberFormat="1">
      <alignment shrinkToFit="1" wrapText="0"/>
    </xf>
    <xf borderId="14" fillId="0" fontId="2" numFmtId="164" xfId="0" applyAlignment="1" applyBorder="1" applyFont="1" applyNumberFormat="1">
      <alignment shrinkToFit="1" wrapText="0"/>
    </xf>
    <xf borderId="15" fillId="0" fontId="8" numFmtId="0" xfId="0" applyAlignment="1" applyBorder="1" applyFont="1">
      <alignment horizontal="center" shrinkToFit="1" wrapText="0"/>
    </xf>
    <xf borderId="13" fillId="0" fontId="8" numFmtId="10" xfId="0" applyAlignment="1" applyBorder="1" applyFont="1" applyNumberFormat="1">
      <alignment shrinkToFit="1" wrapText="0"/>
    </xf>
    <xf borderId="14" fillId="0" fontId="8" numFmtId="164" xfId="0" applyAlignment="1" applyBorder="1" applyFont="1" applyNumberFormat="1">
      <alignment shrinkToFit="1" wrapText="0"/>
    </xf>
    <xf borderId="16" fillId="0" fontId="8" numFmtId="164" xfId="0" applyAlignment="1" applyBorder="1" applyFont="1" applyNumberFormat="1">
      <alignment shrinkToFit="1" wrapText="0"/>
    </xf>
    <xf borderId="17" fillId="0" fontId="8" numFmtId="164" xfId="0" applyAlignment="1" applyBorder="1" applyFont="1" applyNumberFormat="1">
      <alignment shrinkToFit="1" wrapText="0"/>
    </xf>
    <xf borderId="18" fillId="0" fontId="8" numFmtId="0" xfId="0" applyAlignment="1" applyBorder="1" applyFont="1">
      <alignment horizontal="center" shrinkToFit="1" wrapText="0"/>
    </xf>
    <xf borderId="19" fillId="0" fontId="2" numFmtId="0" xfId="0" applyAlignment="1" applyBorder="1" applyFont="1">
      <alignment horizontal="center" shrinkToFit="1" wrapText="0"/>
    </xf>
    <xf borderId="20" fillId="0" fontId="2" numFmtId="0" xfId="0" applyAlignment="1" applyBorder="1" applyFont="1">
      <alignment shrinkToFit="1" wrapText="0"/>
    </xf>
    <xf borderId="20" fillId="0" fontId="8" numFmtId="0" xfId="0" applyAlignment="1" applyBorder="1" applyFont="1">
      <alignment horizontal="right" shrinkToFit="1" wrapText="0"/>
    </xf>
    <xf borderId="21" fillId="0" fontId="9" numFmtId="0" xfId="0" applyBorder="1" applyFont="1"/>
    <xf borderId="22" fillId="0" fontId="8" numFmtId="164" xfId="0" applyAlignment="1" applyBorder="1" applyFont="1" applyNumberFormat="1">
      <alignment horizontal="center" shrinkToFit="1" wrapText="0"/>
    </xf>
    <xf borderId="23" fillId="0" fontId="8" numFmtId="0" xfId="0" applyAlignment="1" applyBorder="1" applyFont="1">
      <alignment horizontal="center" shrinkToFit="1" wrapText="0"/>
    </xf>
    <xf borderId="24" fillId="0" fontId="3" numFmtId="0" xfId="0" applyAlignment="1" applyBorder="1" applyFont="1">
      <alignment shrinkToFit="1" wrapText="0"/>
    </xf>
    <xf borderId="25" fillId="0" fontId="3" numFmtId="0" xfId="0" applyAlignment="1" applyBorder="1" applyFont="1">
      <alignment shrinkToFit="1" wrapText="0"/>
    </xf>
    <xf borderId="26" fillId="0" fontId="3" numFmtId="0" xfId="0" applyAlignment="1" applyBorder="1" applyFont="1">
      <alignment shrinkToFit="1" wrapText="0"/>
    </xf>
    <xf borderId="27" fillId="0" fontId="3" numFmtId="0" xfId="0" applyAlignment="1" applyBorder="1" applyFont="1">
      <alignment shrinkToFit="1" wrapText="0"/>
    </xf>
    <xf borderId="25" fillId="0" fontId="9" numFmtId="0" xfId="0" applyBorder="1" applyFont="1"/>
    <xf borderId="28" fillId="0" fontId="3" numFmtId="0" xfId="0" applyAlignment="1" applyBorder="1" applyFont="1">
      <alignment shrinkToFit="1" wrapText="0"/>
    </xf>
    <xf borderId="12" fillId="0" fontId="3" numFmtId="0" xfId="0" applyAlignment="1" applyBorder="1" applyFont="1">
      <alignment shrinkToFit="1" wrapText="0"/>
    </xf>
    <xf borderId="13" fillId="0" fontId="8" numFmtId="0" xfId="0" applyAlignment="1" applyBorder="1" applyFont="1">
      <alignment horizontal="center" shrinkToFit="1" vertical="top" wrapText="0"/>
    </xf>
    <xf borderId="29" fillId="0" fontId="9" numFmtId="0" xfId="0" applyBorder="1" applyFont="1"/>
    <xf borderId="14" fillId="0" fontId="9" numFmtId="0" xfId="0" applyBorder="1" applyFont="1"/>
    <xf borderId="12" fillId="0" fontId="8" numFmtId="0" xfId="0" applyAlignment="1" applyBorder="1" applyFont="1">
      <alignment horizontal="left" shrinkToFit="1" wrapText="0"/>
    </xf>
    <xf borderId="12" fillId="0" fontId="2" numFmtId="0" xfId="0" applyAlignment="1" applyBorder="1" applyFont="1">
      <alignment shrinkToFit="1" wrapText="0"/>
    </xf>
    <xf borderId="0" fillId="0" fontId="10" numFmtId="0" xfId="0" applyAlignment="1" applyFont="1">
      <alignment shrinkToFit="1" wrapText="0"/>
    </xf>
    <xf borderId="12" fillId="0" fontId="11" numFmtId="0" xfId="0" applyAlignment="1" applyBorder="1" applyFont="1">
      <alignment horizontal="center" shrinkToFit="1" wrapText="0"/>
    </xf>
    <xf borderId="12" fillId="2" fontId="12" numFmtId="0" xfId="0" applyAlignment="1" applyBorder="1" applyFill="1" applyFont="1">
      <alignment horizontal="center" shrinkToFit="1" vertical="center" wrapText="0"/>
    </xf>
    <xf borderId="12" fillId="0" fontId="12" numFmtId="0" xfId="0" applyAlignment="1" applyBorder="1" applyFont="1">
      <alignment horizontal="center" shrinkToFit="1" vertical="center" wrapText="0"/>
    </xf>
    <xf borderId="12" fillId="0" fontId="12" numFmtId="166" xfId="0" applyAlignment="1" applyBorder="1" applyFont="1" applyNumberFormat="1">
      <alignment horizontal="center" shrinkToFit="1" vertical="center" wrapText="0"/>
    </xf>
    <xf borderId="12" fillId="0" fontId="8" numFmtId="167" xfId="0" applyAlignment="1" applyBorder="1" applyFont="1" applyNumberFormat="1">
      <alignment horizontal="center" shrinkToFit="1" wrapText="0"/>
    </xf>
    <xf borderId="30" fillId="3" fontId="11" numFmtId="0" xfId="0" applyAlignment="1" applyBorder="1" applyFill="1" applyFont="1">
      <alignment shrinkToFit="1" wrapText="0"/>
    </xf>
    <xf borderId="12" fillId="3" fontId="11" numFmtId="0" xfId="0" applyAlignment="1" applyBorder="1" applyFont="1">
      <alignment shrinkToFit="1" wrapText="0"/>
    </xf>
    <xf borderId="12" fillId="3" fontId="11" numFmtId="0" xfId="0" applyAlignment="1" applyBorder="1" applyFont="1">
      <alignment horizontal="center" shrinkToFit="1" wrapText="0"/>
    </xf>
    <xf borderId="30" fillId="3" fontId="13" numFmtId="167" xfId="0" applyAlignment="1" applyBorder="1" applyFont="1" applyNumberFormat="1">
      <alignment shrinkToFit="1" wrapText="0"/>
    </xf>
    <xf borderId="0" fillId="0" fontId="11" numFmtId="0" xfId="0" applyAlignment="1" applyFont="1">
      <alignment shrinkToFit="1" wrapText="0"/>
    </xf>
    <xf borderId="0" fillId="0" fontId="11" numFmtId="168" xfId="0" applyAlignment="1" applyFont="1" applyNumberFormat="1">
      <alignment shrinkToFit="1" wrapText="0"/>
    </xf>
    <xf borderId="30" fillId="3" fontId="13" numFmtId="0" xfId="0" applyAlignment="1" applyBorder="1" applyFont="1">
      <alignment shrinkToFit="1" wrapText="0"/>
    </xf>
    <xf borderId="12" fillId="3" fontId="14" numFmtId="0" xfId="0" applyAlignment="1" applyBorder="1" applyFont="1">
      <alignment shrinkToFit="1" wrapText="0"/>
    </xf>
    <xf borderId="30" fillId="3" fontId="11" numFmtId="167" xfId="0" applyAlignment="1" applyBorder="1" applyFont="1" applyNumberFormat="1">
      <alignment shrinkToFit="1" wrapText="0"/>
    </xf>
    <xf borderId="12" fillId="0" fontId="15" numFmtId="0" xfId="0" applyAlignment="1" applyBorder="1" applyFont="1">
      <alignment horizontal="center" shrinkToFit="1" vertical="center" wrapText="0"/>
    </xf>
    <xf borderId="12" fillId="0" fontId="15" numFmtId="166" xfId="0" applyAlignment="1" applyBorder="1" applyFont="1" applyNumberFormat="1">
      <alignment horizontal="center" shrinkToFit="1" vertical="center" wrapText="0"/>
    </xf>
    <xf borderId="12" fillId="0" fontId="16" numFmtId="167" xfId="0" applyAlignment="1" applyBorder="1" applyFont="1" applyNumberFormat="1">
      <alignment horizontal="center" shrinkToFit="1" wrapText="0"/>
    </xf>
    <xf borderId="12" fillId="4" fontId="12" numFmtId="0" xfId="0" applyAlignment="1" applyBorder="1" applyFill="1" applyFont="1">
      <alignment horizontal="center" shrinkToFit="1" vertical="center" wrapText="0"/>
    </xf>
    <xf borderId="12" fillId="4" fontId="12" numFmtId="166" xfId="0" applyAlignment="1" applyBorder="1" applyFont="1" applyNumberFormat="1">
      <alignment horizontal="center" shrinkToFit="1" vertical="center" wrapText="0"/>
    </xf>
    <xf borderId="12" fillId="4" fontId="8" numFmtId="167" xfId="0" applyAlignment="1" applyBorder="1" applyFont="1" applyNumberFormat="1">
      <alignment horizontal="center" shrinkToFit="1" wrapText="0"/>
    </xf>
    <xf borderId="31" fillId="0" fontId="8" numFmtId="0" xfId="0" applyAlignment="1" applyBorder="1" applyFont="1">
      <alignment shrinkToFit="1" wrapText="0"/>
    </xf>
    <xf borderId="32" fillId="3" fontId="11" numFmtId="0" xfId="0" applyAlignment="1" applyBorder="1" applyFont="1">
      <alignment shrinkToFit="1" wrapText="0"/>
    </xf>
    <xf borderId="31" fillId="0" fontId="3" numFmtId="0" xfId="0" applyAlignment="1" applyBorder="1" applyFont="1">
      <alignment shrinkToFit="1" wrapText="0"/>
    </xf>
    <xf borderId="31" fillId="0" fontId="3" numFmtId="168" xfId="0" applyAlignment="1" applyBorder="1" applyFont="1" applyNumberFormat="1">
      <alignment shrinkToFit="1" wrapText="0"/>
    </xf>
    <xf borderId="12" fillId="0" fontId="3" numFmtId="0" xfId="0" applyAlignment="1" applyBorder="1" applyFont="1">
      <alignment horizontal="left" shrinkToFit="1" wrapText="0"/>
    </xf>
    <xf borderId="0" fillId="0" fontId="3" numFmtId="167" xfId="0" applyAlignment="1" applyFont="1" applyNumberFormat="1">
      <alignment shrinkToFit="1" wrapText="0"/>
    </xf>
    <xf borderId="0" fillId="0" fontId="3" numFmtId="168" xfId="0" applyAlignment="1" applyFont="1" applyNumberFormat="1">
      <alignment shrinkToFit="1" wrapText="0"/>
    </xf>
    <xf borderId="33" fillId="0" fontId="3" numFmtId="0" xfId="0" applyAlignment="1" applyBorder="1" applyFont="1">
      <alignment shrinkToFit="1" wrapText="0"/>
    </xf>
    <xf borderId="3" fillId="0" fontId="8" numFmtId="0" xfId="0" applyAlignment="1" applyBorder="1" applyFont="1">
      <alignment horizontal="center" shrinkToFit="1" wrapText="0"/>
    </xf>
    <xf borderId="3" fillId="0" fontId="8" numFmtId="0" xfId="0" applyAlignment="1" applyBorder="1" applyFont="1">
      <alignment horizontal="left" shrinkToFit="1" wrapText="0"/>
    </xf>
    <xf borderId="4" fillId="0" fontId="8" numFmtId="0" xfId="0" applyAlignment="1" applyBorder="1" applyFont="1">
      <alignment horizontal="center" shrinkToFit="1" wrapText="0"/>
    </xf>
    <xf borderId="6" fillId="0" fontId="8" numFmtId="0" xfId="0" applyAlignment="1" applyBorder="1" applyFont="1">
      <alignment horizontal="center" shrinkToFit="1" wrapText="0"/>
    </xf>
    <xf borderId="30" fillId="3" fontId="12" numFmtId="0" xfId="0" applyAlignment="1" applyBorder="1" applyFont="1">
      <alignment horizontal="center" shrinkToFit="1" vertical="center" wrapText="0"/>
    </xf>
    <xf borderId="20" fillId="0" fontId="3" numFmtId="0" xfId="0" applyAlignment="1" applyBorder="1" applyFont="1">
      <alignment shrinkToFit="1" wrapText="0"/>
    </xf>
    <xf borderId="20" fillId="0" fontId="8" numFmtId="0" xfId="0" applyAlignment="1" applyBorder="1" applyFont="1">
      <alignment horizontal="left" shrinkToFit="1" wrapText="0"/>
    </xf>
    <xf borderId="34" fillId="0" fontId="2" numFmtId="167" xfId="0" applyAlignment="1" applyBorder="1" applyFont="1" applyNumberFormat="1">
      <alignment horizontal="center" shrinkToFit="1" wrapText="0"/>
    </xf>
    <xf borderId="30" fillId="3" fontId="17" numFmtId="0" xfId="0" applyAlignment="1" applyBorder="1" applyFont="1">
      <alignment horizontal="left" shrinkToFit="1" vertical="center" wrapText="0"/>
    </xf>
    <xf borderId="25" fillId="0" fontId="3" numFmtId="0" xfId="0" applyAlignment="1" applyBorder="1" applyFont="1">
      <alignment horizontal="left" shrinkToFit="1" wrapText="0"/>
    </xf>
    <xf borderId="35" fillId="0" fontId="11" numFmtId="0" xfId="0" applyAlignment="1" applyBorder="1" applyFont="1">
      <alignment horizontal="center" shrinkToFit="1" wrapText="0"/>
    </xf>
    <xf borderId="7" fillId="0" fontId="8" numFmtId="14" xfId="0" applyAlignment="1" applyBorder="1" applyFont="1" applyNumberFormat="1">
      <alignment shrinkToFit="1" wrapText="0"/>
    </xf>
    <xf borderId="12" fillId="0" fontId="8" numFmtId="2" xfId="0" applyAlignment="1" applyBorder="1" applyFont="1" applyNumberFormat="1">
      <alignment horizontal="left" shrinkToFit="1" wrapText="0"/>
    </xf>
    <xf borderId="36" fillId="0" fontId="8" numFmtId="0" xfId="0" applyAlignment="1" applyBorder="1" applyFont="1">
      <alignment horizontal="center" shrinkToFit="1" wrapText="0"/>
    </xf>
    <xf borderId="34" fillId="0" fontId="8" numFmtId="0" xfId="0" applyAlignment="1" applyBorder="1" applyFont="1">
      <alignment horizontal="center" shrinkToFit="1" wrapText="0"/>
    </xf>
    <xf borderId="30" fillId="3" fontId="12" numFmtId="0" xfId="0" applyAlignment="1" applyBorder="1" applyFont="1">
      <alignment horizontal="left" shrinkToFit="1" vertical="center" wrapText="0"/>
    </xf>
    <xf borderId="37" fillId="0" fontId="11" numFmtId="0" xfId="0" applyAlignment="1" applyBorder="1" applyFont="1">
      <alignment horizontal="center" shrinkToFit="1" wrapText="0"/>
    </xf>
    <xf borderId="13" fillId="0" fontId="8" numFmtId="0" xfId="0" applyAlignment="1" applyBorder="1" applyFont="1">
      <alignment horizontal="left" shrinkToFit="1" wrapText="0"/>
    </xf>
    <xf borderId="30" fillId="5" fontId="11" numFmtId="0" xfId="0" applyAlignment="1" applyBorder="1" applyFill="1" applyFont="1">
      <alignment horizontal="left" shrinkToFit="1" wrapText="0"/>
    </xf>
    <xf borderId="38" fillId="0" fontId="8" numFmtId="0" xfId="0" applyAlignment="1" applyBorder="1" applyFont="1">
      <alignment horizontal="center" shrinkToFit="1" wrapText="0"/>
    </xf>
    <xf borderId="39" fillId="0" fontId="8" numFmtId="0" xfId="0" applyAlignment="1" applyBorder="1" applyFont="1">
      <alignment horizontal="center" shrinkToFit="1" wrapText="0"/>
    </xf>
    <xf borderId="34" fillId="0" fontId="2" numFmtId="0" xfId="0" applyAlignment="1" applyBorder="1" applyFont="1">
      <alignment horizontal="center" shrinkToFit="1" wrapText="0"/>
    </xf>
    <xf borderId="0" fillId="0" fontId="18" numFmtId="0" xfId="0" applyAlignment="1" applyFont="1">
      <alignment shrinkToFit="1" wrapText="0"/>
    </xf>
    <xf borderId="33" fillId="0" fontId="11" numFmtId="0" xfId="0" applyAlignment="1" applyBorder="1" applyFont="1">
      <alignment shrinkToFit="1" wrapText="0"/>
    </xf>
    <xf borderId="3" fillId="0" fontId="8" numFmtId="0" xfId="0" applyAlignment="1" applyBorder="1" applyFont="1">
      <alignment horizontal="left" shrinkToFit="1" vertical="center" wrapText="0"/>
    </xf>
    <xf borderId="35" fillId="0" fontId="8" numFmtId="0" xfId="0" applyAlignment="1" applyBorder="1" applyFont="1">
      <alignment horizontal="center" shrinkToFit="1" wrapText="0"/>
    </xf>
    <xf borderId="8" fillId="0" fontId="8" numFmtId="164" xfId="0" applyAlignment="1" applyBorder="1" applyFont="1" applyNumberFormat="1">
      <alignment horizontal="center" shrinkToFit="1" wrapText="0"/>
    </xf>
    <xf borderId="8" fillId="0" fontId="8" numFmtId="167" xfId="0" applyAlignment="1" applyBorder="1" applyFont="1" applyNumberFormat="1">
      <alignment horizontal="center" shrinkToFit="1" wrapText="0"/>
    </xf>
    <xf borderId="8" fillId="0" fontId="8" numFmtId="0" xfId="0" applyAlignment="1" applyBorder="1" applyFont="1">
      <alignment horizontal="center" shrinkToFit="1" wrapText="0"/>
    </xf>
    <xf borderId="8" fillId="0" fontId="8" numFmtId="0" xfId="0" applyAlignment="1" applyBorder="1" applyFont="1">
      <alignment horizontal="left" shrinkToFit="1" wrapText="0"/>
    </xf>
    <xf borderId="11" fillId="0" fontId="8" numFmtId="164" xfId="0" applyAlignment="1" applyBorder="1" applyFont="1" applyNumberFormat="1">
      <alignment horizontal="center" shrinkToFit="1" wrapText="0"/>
    </xf>
    <xf borderId="40" fillId="0" fontId="8" numFmtId="0" xfId="0" applyAlignment="1" applyBorder="1" applyFont="1">
      <alignment horizontal="center" shrinkToFit="1" wrapText="0"/>
    </xf>
    <xf borderId="39" fillId="0" fontId="8" numFmtId="9" xfId="0" applyAlignment="1" applyBorder="1" applyFont="1" applyNumberFormat="1">
      <alignment horizontal="center" shrinkToFit="1" wrapText="0"/>
    </xf>
    <xf borderId="39" fillId="0" fontId="8" numFmtId="10" xfId="0" applyAlignment="1" applyBorder="1" applyFont="1" applyNumberFormat="1">
      <alignment horizontal="center" shrinkToFit="1" wrapText="0"/>
    </xf>
    <xf borderId="39" fillId="0" fontId="8" numFmtId="9" xfId="0" applyAlignment="1" applyBorder="1" applyFont="1" applyNumberFormat="1">
      <alignment horizontal="left" shrinkToFit="1" wrapText="0"/>
    </xf>
    <xf borderId="18" fillId="0" fontId="8" numFmtId="10" xfId="0" applyAlignment="1" applyBorder="1" applyFont="1" applyNumberFormat="1">
      <alignment horizontal="center" shrinkToFit="1" wrapText="0"/>
    </xf>
    <xf borderId="41" fillId="0" fontId="8" numFmtId="0" xfId="0" applyAlignment="1" applyBorder="1" applyFont="1">
      <alignment horizontal="center" shrinkToFit="1" wrapText="0"/>
    </xf>
    <xf borderId="0" fillId="0" fontId="11" numFmtId="0" xfId="0" applyAlignment="1" applyFont="1">
      <alignment horizontal="center" shrinkToFit="1" wrapText="0"/>
    </xf>
    <xf borderId="0" fillId="0" fontId="11" numFmtId="9" xfId="0" applyAlignment="1" applyFont="1" applyNumberFormat="1">
      <alignment horizontal="center" shrinkToFit="1" wrapText="0"/>
    </xf>
    <xf borderId="0" fillId="0" fontId="11" numFmtId="9" xfId="0" applyAlignment="1" applyFont="1" applyNumberFormat="1">
      <alignment horizontal="left" shrinkToFit="1" wrapText="0"/>
    </xf>
    <xf borderId="42" fillId="0" fontId="11" numFmtId="9" xfId="0" applyAlignment="1" applyBorder="1" applyFont="1" applyNumberFormat="1">
      <alignment horizontal="center" shrinkToFit="1" wrapText="0"/>
    </xf>
    <xf borderId="19" fillId="0" fontId="3" numFmtId="0" xfId="0" applyAlignment="1" applyBorder="1" applyFont="1">
      <alignment shrinkToFit="1" wrapText="0"/>
    </xf>
    <xf borderId="20" fillId="0" fontId="8" numFmtId="0" xfId="0" applyAlignment="1" applyBorder="1" applyFont="1">
      <alignment shrinkToFit="1" wrapText="0"/>
    </xf>
    <xf borderId="20" fillId="0" fontId="8" numFmtId="167" xfId="0" applyAlignment="1" applyBorder="1" applyFont="1" applyNumberFormat="1">
      <alignment horizontal="left" shrinkToFit="1" wrapText="0"/>
    </xf>
    <xf borderId="43" fillId="0" fontId="3" numFmtId="0" xfId="0" applyAlignment="1" applyBorder="1" applyFont="1">
      <alignment shrinkToFit="1" wrapText="0"/>
    </xf>
    <xf borderId="30" fillId="3" fontId="19" numFmtId="0" xfId="0" applyAlignment="1" applyBorder="1" applyFont="1">
      <alignment horizontal="left" shrinkToFit="1" wrapText="0"/>
    </xf>
    <xf borderId="41" fillId="0" fontId="3" numFmtId="0" xfId="0" applyAlignment="1" applyBorder="1" applyFont="1">
      <alignment shrinkToFit="1" wrapText="0"/>
    </xf>
    <xf borderId="0" fillId="0" fontId="8" numFmtId="9" xfId="0" applyAlignment="1" applyFont="1" applyNumberFormat="1">
      <alignment horizontal="left" shrinkToFit="1" wrapText="0"/>
    </xf>
    <xf borderId="42" fillId="0" fontId="3" numFmtId="0" xfId="0" applyAlignment="1" applyBorder="1" applyFont="1">
      <alignment shrinkToFit="1" wrapText="0"/>
    </xf>
    <xf borderId="41" fillId="0" fontId="11" numFmtId="0" xfId="0" applyAlignment="1" applyBorder="1" applyFont="1">
      <alignment shrinkToFit="1" wrapText="0"/>
    </xf>
    <xf borderId="0" fillId="0" fontId="11" numFmtId="0" xfId="0" applyAlignment="1" applyFont="1">
      <alignment horizontal="left" shrinkToFit="1" wrapText="0"/>
    </xf>
    <xf borderId="42" fillId="0" fontId="11" numFmtId="0" xfId="0" applyAlignment="1" applyBorder="1" applyFont="1">
      <alignment shrinkToFit="1" wrapText="0"/>
    </xf>
    <xf borderId="30" fillId="5" fontId="3" numFmtId="0" xfId="0" applyAlignment="1" applyBorder="1" applyFont="1">
      <alignment horizontal="left" shrinkToFit="1" wrapText="0"/>
    </xf>
    <xf borderId="44" fillId="0" fontId="3" numFmtId="0" xfId="0" applyAlignment="1" applyBorder="1" applyFont="1">
      <alignment shrinkToFit="1" wrapText="0"/>
    </xf>
    <xf borderId="0" fillId="0" fontId="20" numFmtId="0" xfId="0" applyAlignment="1" applyFont="1">
      <alignment shrinkToFit="1" wrapText="0"/>
    </xf>
    <xf borderId="0" fillId="0" fontId="20" numFmtId="0" xfId="0" applyAlignment="1" applyFont="1">
      <alignment horizontal="left" shrinkToFit="1" wrapText="0"/>
    </xf>
    <xf borderId="0" fillId="0" fontId="21" numFmtId="0" xfId="0" applyAlignment="1" applyFont="1">
      <alignment horizontal="center" shrinkToFit="1" wrapText="0"/>
    </xf>
    <xf borderId="0" fillId="0" fontId="22" numFmtId="0" xfId="0" applyAlignment="1" applyFont="1">
      <alignment shrinkToFit="1" wrapText="0"/>
    </xf>
    <xf borderId="0" fillId="0" fontId="20" numFmtId="14" xfId="0" applyAlignment="1" applyFont="1" applyNumberFormat="1">
      <alignment shrinkToFit="1" wrapText="0"/>
    </xf>
    <xf borderId="45" fillId="0" fontId="20" numFmtId="0" xfId="0" applyAlignment="1" applyBorder="1" applyFont="1">
      <alignment shrinkToFit="1" wrapText="0"/>
    </xf>
    <xf borderId="45" fillId="0" fontId="20" numFmtId="0" xfId="0" applyAlignment="1" applyBorder="1" applyFont="1">
      <alignment horizontal="left" shrinkToFit="1" wrapText="0"/>
    </xf>
    <xf borderId="46" fillId="0" fontId="20" numFmtId="0" xfId="0" applyAlignment="1" applyBorder="1" applyFont="1">
      <alignment horizontal="center" shrinkToFit="1" vertical="center" wrapText="0"/>
    </xf>
    <xf borderId="47" fillId="0" fontId="9" numFmtId="0" xfId="0" applyBorder="1" applyFont="1"/>
    <xf borderId="7" fillId="0" fontId="20" numFmtId="0" xfId="0" applyAlignment="1" applyBorder="1" applyFont="1">
      <alignment horizontal="center" shrinkToFit="1" vertical="center" wrapText="0"/>
    </xf>
    <xf borderId="7" fillId="0" fontId="20" numFmtId="0" xfId="0" applyAlignment="1" applyBorder="1" applyFont="1">
      <alignment shrinkToFit="1" vertical="center" wrapText="0"/>
    </xf>
    <xf borderId="36" fillId="0" fontId="20" numFmtId="0" xfId="0" applyAlignment="1" applyBorder="1" applyFont="1">
      <alignment horizontal="center" shrinkToFit="1" vertical="top" wrapText="0"/>
    </xf>
    <xf borderId="45" fillId="0" fontId="9" numFmtId="0" xfId="0" applyBorder="1" applyFont="1"/>
    <xf borderId="38" fillId="0" fontId="20" numFmtId="0" xfId="0" applyAlignment="1" applyBorder="1" applyFont="1">
      <alignment horizontal="center" shrinkToFit="1" vertical="center" wrapText="0"/>
    </xf>
    <xf borderId="48" fillId="0" fontId="20" numFmtId="0" xfId="0" applyAlignment="1" applyBorder="1" applyFont="1">
      <alignment horizontal="center" shrinkToFit="1" vertical="center" wrapText="0"/>
    </xf>
    <xf borderId="7" fillId="0" fontId="20" numFmtId="0" xfId="0" applyAlignment="1" applyBorder="1" applyFont="1">
      <alignment horizontal="center" shrinkToFit="1" wrapText="0"/>
    </xf>
    <xf borderId="7" fillId="0" fontId="20" numFmtId="10" xfId="0" applyAlignment="1" applyBorder="1" applyFont="1" applyNumberFormat="1">
      <alignment horizontal="center" shrinkToFit="1" wrapText="0"/>
    </xf>
    <xf borderId="7" fillId="0" fontId="20" numFmtId="164" xfId="0" applyAlignment="1" applyBorder="1" applyFont="1" applyNumberFormat="1">
      <alignment shrinkToFit="1" wrapText="0"/>
    </xf>
    <xf borderId="12" fillId="0" fontId="20" numFmtId="1" xfId="0" applyAlignment="1" applyBorder="1" applyFont="1" applyNumberFormat="1">
      <alignment shrinkToFit="1" wrapText="0"/>
    </xf>
    <xf borderId="12" fillId="0" fontId="20" numFmtId="169" xfId="0" applyAlignment="1" applyBorder="1" applyFont="1" applyNumberFormat="1">
      <alignment horizontal="center" shrinkToFit="1" wrapText="0"/>
    </xf>
    <xf borderId="0" fillId="0" fontId="23" numFmtId="170" xfId="0" applyAlignment="1" applyFont="1" applyNumberFormat="1">
      <alignment shrinkToFit="1" wrapText="0"/>
    </xf>
    <xf borderId="41" fillId="0" fontId="20" numFmtId="0" xfId="0" applyAlignment="1" applyBorder="1" applyFont="1">
      <alignment horizontal="center" shrinkToFit="1" wrapText="0"/>
    </xf>
    <xf borderId="49" fillId="6" fontId="20" numFmtId="0" xfId="0" applyAlignment="1" applyBorder="1" applyFill="1" applyFont="1">
      <alignment shrinkToFit="1" wrapText="0"/>
    </xf>
    <xf borderId="50" fillId="0" fontId="20" numFmtId="0" xfId="0" applyAlignment="1" applyBorder="1" applyFont="1">
      <alignment horizontal="right" shrinkToFit="1" wrapText="0"/>
    </xf>
    <xf borderId="51" fillId="0" fontId="9" numFmtId="0" xfId="0" applyBorder="1" applyFont="1"/>
    <xf borderId="52" fillId="0" fontId="21" numFmtId="164" xfId="0" applyAlignment="1" applyBorder="1" applyFont="1" applyNumberFormat="1">
      <alignment shrinkToFit="1" wrapText="0"/>
    </xf>
    <xf borderId="0" fillId="0" fontId="21" numFmtId="164" xfId="0" applyAlignment="1" applyFont="1" applyNumberFormat="1">
      <alignment shrinkToFit="1" wrapText="0"/>
    </xf>
    <xf borderId="53" fillId="0" fontId="21" numFmtId="0" xfId="0" applyAlignment="1" applyBorder="1" applyFont="1">
      <alignment shrinkToFit="1" wrapText="0"/>
    </xf>
    <xf borderId="38" fillId="0" fontId="21" numFmtId="169" xfId="0" applyAlignment="1" applyBorder="1" applyFont="1" applyNumberFormat="1">
      <alignment horizontal="center" shrinkToFit="1" wrapText="0"/>
    </xf>
    <xf borderId="0" fillId="0" fontId="21" numFmtId="170" xfId="0" applyAlignment="1" applyFont="1" applyNumberFormat="1">
      <alignment shrinkToFit="1" wrapText="0"/>
    </xf>
    <xf borderId="46" fillId="0" fontId="20" numFmtId="0" xfId="0" applyAlignment="1" applyBorder="1" applyFont="1">
      <alignment shrinkToFit="1" wrapText="0"/>
    </xf>
    <xf borderId="47" fillId="0" fontId="20" numFmtId="0" xfId="0" applyAlignment="1" applyBorder="1" applyFont="1">
      <alignment shrinkToFit="1" wrapText="0"/>
    </xf>
    <xf borderId="36" fillId="0" fontId="20" numFmtId="0" xfId="0" applyAlignment="1" applyBorder="1" applyFont="1">
      <alignment shrinkToFit="1" wrapText="0"/>
    </xf>
    <xf borderId="7" fillId="0" fontId="20" numFmtId="0" xfId="0" applyAlignment="1" applyBorder="1" applyFont="1">
      <alignment shrinkToFit="1" wrapText="0"/>
    </xf>
    <xf borderId="12" fillId="0" fontId="20" numFmtId="0" xfId="0" applyAlignment="1" applyBorder="1" applyFont="1">
      <alignment shrinkToFit="1" wrapText="0"/>
    </xf>
    <xf borderId="12" fillId="0" fontId="20" numFmtId="0" xfId="0" applyAlignment="1" applyBorder="1" applyFont="1">
      <alignment horizontal="center" shrinkToFit="1" wrapText="0"/>
    </xf>
    <xf borderId="13" fillId="0" fontId="20" numFmtId="0" xfId="0" applyAlignment="1" applyBorder="1" applyFont="1">
      <alignment horizontal="center" shrinkToFit="1" vertical="top" wrapText="0"/>
    </xf>
    <xf borderId="12" fillId="0" fontId="20" numFmtId="0" xfId="0" applyAlignment="1" applyBorder="1" applyFont="1">
      <alignment horizontal="center" shrinkToFit="1" vertical="top" wrapText="0"/>
    </xf>
    <xf borderId="12" fillId="0" fontId="20" numFmtId="0" xfId="0" applyAlignment="1" applyBorder="1" applyFont="1">
      <alignment horizontal="left" shrinkToFit="1" wrapText="0"/>
    </xf>
    <xf borderId="53" fillId="0" fontId="21" numFmtId="0" xfId="0" applyAlignment="1" applyBorder="1" applyFont="1">
      <alignment horizontal="center" shrinkToFit="1" wrapText="0"/>
    </xf>
    <xf borderId="12" fillId="2" fontId="20" numFmtId="0" xfId="0" applyAlignment="1" applyBorder="1" applyFont="1">
      <alignment horizontal="center" shrinkToFit="1" vertical="center" wrapText="0"/>
    </xf>
    <xf borderId="12" fillId="4" fontId="20" numFmtId="0" xfId="0" applyAlignment="1" applyBorder="1" applyFont="1">
      <alignment horizontal="center" shrinkToFit="1" vertical="center" wrapText="0"/>
    </xf>
    <xf borderId="12" fillId="4" fontId="20" numFmtId="166" xfId="0" applyAlignment="1" applyBorder="1" applyFont="1" applyNumberFormat="1">
      <alignment horizontal="center" shrinkToFit="1" vertical="center" wrapText="0"/>
    </xf>
    <xf borderId="12" fillId="4" fontId="20" numFmtId="167" xfId="0" applyAlignment="1" applyBorder="1" applyFont="1" applyNumberFormat="1">
      <alignment horizontal="center" shrinkToFit="1" wrapText="0"/>
    </xf>
    <xf borderId="53" fillId="0" fontId="20" numFmtId="171" xfId="0" applyAlignment="1" applyBorder="1" applyFont="1" applyNumberFormat="1">
      <alignment horizontal="center" shrinkToFit="1" vertical="center" wrapText="0"/>
    </xf>
    <xf borderId="0" fillId="0" fontId="20" numFmtId="166" xfId="0" applyAlignment="1" applyFont="1" applyNumberFormat="1">
      <alignment shrinkToFit="1" wrapText="0"/>
    </xf>
    <xf borderId="12" fillId="0" fontId="20" numFmtId="168" xfId="0" applyAlignment="1" applyBorder="1" applyFont="1" applyNumberFormat="1">
      <alignment shrinkToFit="1" wrapText="0"/>
    </xf>
    <xf borderId="12" fillId="0" fontId="20" numFmtId="0" xfId="0" applyAlignment="1" applyBorder="1" applyFont="1">
      <alignment horizontal="center" shrinkToFit="1" vertical="center" wrapText="0"/>
    </xf>
    <xf borderId="12" fillId="0" fontId="20" numFmtId="166" xfId="0" applyAlignment="1" applyBorder="1" applyFont="1" applyNumberFormat="1">
      <alignment horizontal="center" shrinkToFit="1" vertical="center" wrapText="0"/>
    </xf>
    <xf borderId="12" fillId="0" fontId="20" numFmtId="167" xfId="0" applyAlignment="1" applyBorder="1" applyFont="1" applyNumberFormat="1">
      <alignment horizontal="center" shrinkToFit="1" wrapText="0"/>
    </xf>
    <xf borderId="12" fillId="0" fontId="21" numFmtId="167" xfId="0" applyAlignment="1" applyBorder="1" applyFont="1" applyNumberFormat="1">
      <alignment horizontal="center" shrinkToFit="1" wrapText="0"/>
    </xf>
    <xf borderId="0" fillId="0" fontId="21" numFmtId="167" xfId="0" applyAlignment="1" applyFont="1" applyNumberFormat="1">
      <alignment horizontal="center" shrinkToFit="1" wrapText="0"/>
    </xf>
    <xf borderId="12" fillId="6" fontId="20" numFmtId="0" xfId="0" applyAlignment="1" applyBorder="1" applyFont="1">
      <alignment shrinkToFit="1" wrapText="0"/>
    </xf>
    <xf borderId="12" fillId="6" fontId="20" numFmtId="0" xfId="0" applyAlignment="1" applyBorder="1" applyFont="1">
      <alignment horizontal="center" shrinkToFit="1" wrapText="0"/>
    </xf>
    <xf borderId="30" fillId="6" fontId="20" numFmtId="0" xfId="0" applyAlignment="1" applyBorder="1" applyFont="1">
      <alignment shrinkToFit="1" wrapText="0"/>
    </xf>
    <xf borderId="12" fillId="6" fontId="20" numFmtId="168" xfId="0" applyAlignment="1" applyBorder="1" applyFont="1" applyNumberFormat="1">
      <alignment shrinkToFit="1" wrapText="0"/>
    </xf>
    <xf borderId="12" fillId="0" fontId="21" numFmtId="0" xfId="0" applyAlignment="1" applyBorder="1" applyFont="1">
      <alignment shrinkToFit="1" wrapText="0"/>
    </xf>
    <xf borderId="12" fillId="0" fontId="21" numFmtId="0" xfId="0" applyAlignment="1" applyBorder="1" applyFont="1">
      <alignment horizontal="left" shrinkToFit="1" wrapText="0"/>
    </xf>
    <xf borderId="12" fillId="0" fontId="21" numFmtId="0" xfId="0" applyAlignment="1" applyBorder="1" applyFont="1">
      <alignment horizontal="center" shrinkToFit="1" wrapText="0"/>
    </xf>
    <xf borderId="12" fillId="0" fontId="21" numFmtId="167" xfId="0" applyAlignment="1" applyBorder="1" applyFont="1" applyNumberFormat="1">
      <alignment shrinkToFit="1" wrapText="0"/>
    </xf>
    <xf borderId="0" fillId="0" fontId="21" numFmtId="0" xfId="0" applyAlignment="1" applyFont="1">
      <alignment shrinkToFit="1" wrapText="0"/>
    </xf>
    <xf borderId="0" fillId="0" fontId="21" numFmtId="168" xfId="0" applyAlignment="1" applyFont="1" applyNumberFormat="1">
      <alignment shrinkToFit="1" wrapText="0"/>
    </xf>
    <xf borderId="0" fillId="0" fontId="23" numFmtId="167" xfId="0" applyAlignment="1" applyFont="1" applyNumberFormat="1">
      <alignment shrinkToFit="1" wrapText="0"/>
    </xf>
    <xf borderId="0" fillId="0" fontId="24" numFmtId="0" xfId="0" applyAlignment="1" applyFont="1">
      <alignment shrinkToFit="1" wrapText="0"/>
    </xf>
    <xf borderId="0" fillId="0" fontId="23" numFmtId="164" xfId="0" applyAlignment="1" applyFont="1" applyNumberFormat="1">
      <alignment shrinkToFit="1" wrapText="0"/>
    </xf>
    <xf borderId="31" fillId="0" fontId="21" numFmtId="167" xfId="0" applyAlignment="1" applyBorder="1" applyFont="1" applyNumberFormat="1">
      <alignment shrinkToFit="1" wrapText="0"/>
    </xf>
    <xf borderId="54" fillId="6" fontId="20" numFmtId="0" xfId="0" applyAlignment="1" applyBorder="1" applyFont="1">
      <alignment horizontal="center" shrinkToFit="1" vertical="center" wrapText="0"/>
    </xf>
    <xf borderId="54" fillId="6" fontId="20" numFmtId="166" xfId="0" applyAlignment="1" applyBorder="1" applyFont="1" applyNumberFormat="1">
      <alignment horizontal="center" shrinkToFit="1" vertical="center" wrapText="0"/>
    </xf>
    <xf borderId="7" fillId="0" fontId="20" numFmtId="167" xfId="0" applyAlignment="1" applyBorder="1" applyFont="1" applyNumberFormat="1">
      <alignment horizontal="center" shrinkToFit="1" wrapText="0"/>
    </xf>
    <xf borderId="50" fillId="0" fontId="20" numFmtId="0" xfId="0" applyAlignment="1" applyBorder="1" applyFont="1">
      <alignment shrinkToFit="1" wrapText="0"/>
    </xf>
    <xf borderId="50" fillId="0" fontId="20" numFmtId="0" xfId="0" applyAlignment="1" applyBorder="1" applyFont="1">
      <alignment horizontal="left" shrinkToFit="1" wrapText="0"/>
    </xf>
    <xf borderId="38" fillId="0" fontId="21" numFmtId="167" xfId="0" applyAlignment="1" applyBorder="1" applyFont="1" applyNumberFormat="1">
      <alignment horizontal="center" shrinkToFit="1" wrapText="0"/>
    </xf>
    <xf borderId="0" fillId="0" fontId="20" numFmtId="0" xfId="0" applyAlignment="1" applyFont="1">
      <alignment horizontal="left" shrinkToFit="1" vertical="center" wrapText="0"/>
    </xf>
    <xf borderId="14" fillId="0" fontId="20" numFmtId="0" xfId="0" applyAlignment="1" applyBorder="1" applyFont="1">
      <alignment horizontal="center" shrinkToFit="1" vertical="top" wrapText="0"/>
    </xf>
    <xf borderId="13" fillId="0" fontId="20" numFmtId="0" xfId="0" applyAlignment="1" applyBorder="1" applyFont="1">
      <alignment horizontal="center" shrinkToFit="1" wrapText="0"/>
    </xf>
    <xf borderId="12" fillId="6" fontId="20" numFmtId="2" xfId="0" applyAlignment="1" applyBorder="1" applyFont="1" applyNumberFormat="1">
      <alignment horizontal="center" shrinkToFit="1" wrapText="0"/>
    </xf>
    <xf borderId="22" fillId="0" fontId="20" numFmtId="0" xfId="0" applyAlignment="1" applyBorder="1" applyFont="1">
      <alignment shrinkToFit="1" wrapText="0"/>
    </xf>
    <xf borderId="7" fillId="0" fontId="21" numFmtId="167" xfId="0" applyAlignment="1" applyBorder="1" applyFont="1" applyNumberFormat="1">
      <alignment horizontal="center" shrinkToFit="1" wrapText="0"/>
    </xf>
    <xf borderId="7" fillId="0" fontId="21" numFmtId="0" xfId="0" applyAlignment="1" applyBorder="1" applyFont="1">
      <alignment shrinkToFit="1" wrapText="0"/>
    </xf>
    <xf borderId="0" fillId="0" fontId="25" numFmtId="0" xfId="0" applyAlignment="1" applyFont="1">
      <alignment shrinkToFit="1" wrapText="0"/>
    </xf>
    <xf borderId="33" fillId="0" fontId="20" numFmtId="0" xfId="0" applyAlignment="1" applyBorder="1" applyFont="1">
      <alignment shrinkToFit="1" wrapText="0"/>
    </xf>
    <xf borderId="3" fillId="0" fontId="20" numFmtId="0" xfId="0" applyAlignment="1" applyBorder="1" applyFont="1">
      <alignment horizontal="center" shrinkToFit="1" vertical="center" wrapText="0"/>
    </xf>
    <xf borderId="3" fillId="0" fontId="20" numFmtId="0" xfId="0" applyAlignment="1" applyBorder="1" applyFont="1">
      <alignment horizontal="left" shrinkToFit="1" vertical="center" wrapText="0"/>
    </xf>
    <xf borderId="6" fillId="0" fontId="20" numFmtId="0" xfId="0" applyAlignment="1" applyBorder="1" applyFont="1">
      <alignment horizontal="center" shrinkToFit="1" vertical="center" wrapText="0"/>
    </xf>
    <xf borderId="35" fillId="0" fontId="20" numFmtId="0" xfId="0" applyAlignment="1" applyBorder="1" applyFont="1">
      <alignment horizontal="center" shrinkToFit="1" wrapText="0"/>
    </xf>
    <xf borderId="8" fillId="0" fontId="20" numFmtId="168" xfId="0" applyAlignment="1" applyBorder="1" applyFont="1" applyNumberFormat="1">
      <alignment horizontal="center" shrinkToFit="1" wrapText="0"/>
    </xf>
    <xf borderId="8" fillId="0" fontId="20" numFmtId="167" xfId="0" applyAlignment="1" applyBorder="1" applyFont="1" applyNumberFormat="1">
      <alignment horizontal="center" shrinkToFit="1" wrapText="0"/>
    </xf>
    <xf borderId="8" fillId="0" fontId="20" numFmtId="0" xfId="0" applyAlignment="1" applyBorder="1" applyFont="1">
      <alignment horizontal="center" shrinkToFit="1" wrapText="0"/>
    </xf>
    <xf borderId="8" fillId="0" fontId="20" numFmtId="169" xfId="0" applyAlignment="1" applyBorder="1" applyFont="1" applyNumberFormat="1">
      <alignment horizontal="left" shrinkToFit="1" wrapText="0"/>
    </xf>
    <xf borderId="11" fillId="0" fontId="20" numFmtId="168" xfId="0" applyAlignment="1" applyBorder="1" applyFont="1" applyNumberFormat="1">
      <alignment horizontal="center" shrinkToFit="1" wrapText="0"/>
    </xf>
    <xf borderId="40" fillId="0" fontId="20" numFmtId="0" xfId="0" applyAlignment="1" applyBorder="1" applyFont="1">
      <alignment horizontal="center" shrinkToFit="1" wrapText="0"/>
    </xf>
    <xf borderId="39" fillId="0" fontId="20" numFmtId="0" xfId="0" applyAlignment="1" applyBorder="1" applyFont="1">
      <alignment horizontal="center" shrinkToFit="1" wrapText="0"/>
    </xf>
    <xf borderId="39" fillId="0" fontId="20" numFmtId="10" xfId="0" applyAlignment="1" applyBorder="1" applyFont="1" applyNumberFormat="1">
      <alignment horizontal="center" shrinkToFit="1" wrapText="0"/>
    </xf>
    <xf borderId="39" fillId="0" fontId="20" numFmtId="10" xfId="0" applyAlignment="1" applyBorder="1" applyFont="1" applyNumberFormat="1">
      <alignment horizontal="left" shrinkToFit="1" wrapText="0"/>
    </xf>
    <xf borderId="18" fillId="0" fontId="20" numFmtId="10" xfId="0" applyAlignment="1" applyBorder="1" applyFont="1" applyNumberFormat="1">
      <alignment horizontal="center" shrinkToFit="1" wrapText="0"/>
    </xf>
    <xf borderId="0" fillId="0" fontId="20" numFmtId="0" xfId="0" applyAlignment="1" applyFont="1">
      <alignment horizontal="center" shrinkToFit="1" wrapText="0"/>
    </xf>
    <xf borderId="0" fillId="0" fontId="20" numFmtId="9" xfId="0" applyAlignment="1" applyFont="1" applyNumberFormat="1">
      <alignment horizontal="center" shrinkToFit="1" wrapText="0"/>
    </xf>
    <xf borderId="0" fillId="0" fontId="20" numFmtId="9" xfId="0" applyAlignment="1" applyFont="1" applyNumberFormat="1">
      <alignment horizontal="left" shrinkToFit="1" wrapText="0"/>
    </xf>
    <xf borderId="42" fillId="0" fontId="20" numFmtId="9" xfId="0" applyAlignment="1" applyBorder="1" applyFont="1" applyNumberFormat="1">
      <alignment horizontal="center" shrinkToFit="1" wrapText="0"/>
    </xf>
    <xf borderId="19" fillId="0" fontId="20" numFmtId="0" xfId="0" applyAlignment="1" applyBorder="1" applyFont="1">
      <alignment shrinkToFit="1" wrapText="0"/>
    </xf>
    <xf borderId="20" fillId="0" fontId="20" numFmtId="0" xfId="0" applyAlignment="1" applyBorder="1" applyFont="1">
      <alignment shrinkToFit="1" wrapText="0"/>
    </xf>
    <xf borderId="20" fillId="0" fontId="20" numFmtId="167" xfId="0" applyAlignment="1" applyBorder="1" applyFont="1" applyNumberFormat="1">
      <alignment horizontal="left" shrinkToFit="1" wrapText="0"/>
    </xf>
    <xf borderId="43" fillId="0" fontId="20" numFmtId="0" xfId="0" applyAlignment="1" applyBorder="1" applyFont="1">
      <alignment shrinkToFit="1" wrapText="0"/>
    </xf>
    <xf borderId="41" fillId="0" fontId="20" numFmtId="0" xfId="0" applyAlignment="1" applyBorder="1" applyFont="1">
      <alignment shrinkToFit="1" wrapText="0"/>
    </xf>
    <xf borderId="42" fillId="0" fontId="20" numFmtId="0" xfId="0" applyAlignment="1" applyBorder="1" applyFont="1">
      <alignment shrinkToFit="1" wrapText="0"/>
    </xf>
    <xf borderId="24" fillId="0" fontId="20" numFmtId="0" xfId="0" applyAlignment="1" applyBorder="1" applyFont="1">
      <alignment shrinkToFit="1" wrapText="0"/>
    </xf>
    <xf borderId="25" fillId="0" fontId="20" numFmtId="0" xfId="0" applyAlignment="1" applyBorder="1" applyFont="1">
      <alignment shrinkToFit="1" wrapText="0"/>
    </xf>
    <xf borderId="25" fillId="0" fontId="20" numFmtId="0" xfId="0" applyAlignment="1" applyBorder="1" applyFont="1">
      <alignment horizontal="left" shrinkToFit="1" wrapText="0"/>
    </xf>
    <xf borderId="44" fillId="0" fontId="20" numFmtId="0" xfId="0" applyAlignment="1" applyBorder="1" applyFont="1">
      <alignment shrinkToFit="1" wrapText="0"/>
    </xf>
    <xf borderId="0" fillId="0" fontId="6" numFmtId="0" xfId="0" applyAlignment="1" applyFont="1">
      <alignment horizontal="left" shrinkToFit="1" wrapText="0"/>
    </xf>
    <xf borderId="0" fillId="0" fontId="26" numFmtId="0" xfId="0" applyAlignment="1" applyFont="1">
      <alignment horizontal="center" shrinkToFit="1" wrapText="0"/>
    </xf>
    <xf borderId="12" fillId="0" fontId="20" numFmtId="10" xfId="0" applyAlignment="1" applyBorder="1" applyFont="1" applyNumberFormat="1">
      <alignment horizontal="center" shrinkToFit="1" wrapText="0"/>
    </xf>
    <xf borderId="12" fillId="0" fontId="20" numFmtId="164" xfId="0" applyAlignment="1" applyBorder="1" applyFont="1" applyNumberFormat="1">
      <alignment shrinkToFit="1" wrapText="0"/>
    </xf>
    <xf borderId="50" fillId="0" fontId="20" numFmtId="0" xfId="0" applyAlignment="1" applyBorder="1" applyFont="1">
      <alignment horizontal="center" shrinkToFit="1" wrapText="0"/>
    </xf>
    <xf borderId="12" fillId="6" fontId="20" numFmtId="0" xfId="0" applyAlignment="1" applyBorder="1" applyFont="1">
      <alignment horizontal="center" shrinkToFit="1" vertical="center" wrapText="0"/>
    </xf>
    <xf borderId="12" fillId="6" fontId="20" numFmtId="166" xfId="0" applyAlignment="1" applyBorder="1" applyFont="1" applyNumberFormat="1">
      <alignment horizontal="center" shrinkToFit="1" vertical="center" wrapText="0"/>
    </xf>
    <xf borderId="0" fillId="0" fontId="20" numFmtId="0" xfId="0" applyAlignment="1" applyFont="1">
      <alignment horizontal="center" shrinkToFit="1" vertical="center" wrapText="0"/>
    </xf>
    <xf borderId="54" fillId="2" fontId="20" numFmtId="0" xfId="0" applyAlignment="1" applyBorder="1" applyFont="1">
      <alignment horizontal="center" shrinkToFit="1" vertical="center" wrapText="0"/>
    </xf>
    <xf borderId="12" fillId="6" fontId="20" numFmtId="14" xfId="0" applyAlignment="1" applyBorder="1" applyFont="1" applyNumberFormat="1">
      <alignment horizontal="center" shrinkToFit="1" wrapText="0"/>
    </xf>
    <xf borderId="12" fillId="2" fontId="20" numFmtId="14" xfId="0" applyAlignment="1" applyBorder="1" applyFont="1" applyNumberFormat="1">
      <alignment horizontal="center" shrinkToFit="1" wrapText="0"/>
    </xf>
    <xf borderId="12" fillId="0" fontId="21" numFmtId="166" xfId="0" applyAlignment="1" applyBorder="1" applyFont="1" applyNumberFormat="1">
      <alignment shrinkToFit="1" wrapText="0"/>
    </xf>
    <xf borderId="0" fillId="0" fontId="21" numFmtId="172" xfId="0" applyAlignment="1" applyFont="1" applyNumberFormat="1">
      <alignment horizontal="center" shrinkToFit="1" wrapText="0"/>
    </xf>
    <xf borderId="0" fillId="0" fontId="20" numFmtId="172" xfId="0" applyAlignment="1" applyFont="1" applyNumberFormat="1">
      <alignment horizontal="left" shrinkToFit="1" vertical="center" wrapText="0"/>
    </xf>
    <xf borderId="12" fillId="7" fontId="20" numFmtId="0" xfId="0" applyAlignment="1" applyBorder="1" applyFill="1" applyFont="1">
      <alignment horizontal="center" shrinkToFit="1" vertical="center" wrapText="0"/>
    </xf>
    <xf borderId="12" fillId="8" fontId="20" numFmtId="0" xfId="0" applyAlignment="1" applyBorder="1" applyFill="1" applyFont="1">
      <alignment horizontal="center" shrinkToFit="1" vertical="center" wrapText="0"/>
    </xf>
    <xf borderId="12" fillId="8" fontId="20" numFmtId="166" xfId="0" applyAlignment="1" applyBorder="1" applyFont="1" applyNumberFormat="1">
      <alignment horizontal="center" shrinkToFit="1" vertical="center" wrapText="0"/>
    </xf>
    <xf borderId="12" fillId="8" fontId="20" numFmtId="167" xfId="0" applyAlignment="1" applyBorder="1" applyFont="1" applyNumberFormat="1">
      <alignment horizontal="center" shrinkToFit="1" wrapText="0"/>
    </xf>
    <xf borderId="30" fillId="4" fontId="20" numFmtId="0" xfId="0" applyAlignment="1" applyBorder="1" applyFont="1">
      <alignment shrinkToFit="1" wrapText="0"/>
    </xf>
    <xf borderId="12" fillId="4" fontId="20" numFmtId="0" xfId="0" applyAlignment="1" applyBorder="1" applyFont="1">
      <alignment shrinkToFit="1" wrapText="0"/>
    </xf>
    <xf borderId="12" fillId="4" fontId="20" numFmtId="0" xfId="0" applyAlignment="1" applyBorder="1" applyFont="1">
      <alignment horizontal="center" shrinkToFit="1" wrapText="0"/>
    </xf>
    <xf borderId="49" fillId="4" fontId="20" numFmtId="0" xfId="0" applyAlignment="1" applyBorder="1" applyFont="1">
      <alignment shrinkToFit="1" wrapText="0"/>
    </xf>
    <xf borderId="49" fillId="4" fontId="20" numFmtId="0" xfId="0" applyAlignment="1" applyBorder="1" applyFont="1">
      <alignment horizontal="center" shrinkToFit="1" wrapText="0"/>
    </xf>
    <xf borderId="12" fillId="2" fontId="20" numFmtId="0" xfId="0" applyAlignment="1" applyBorder="1" applyFont="1">
      <alignment horizontal="center" shrinkToFit="1" wrapText="0"/>
    </xf>
    <xf borderId="54" fillId="2" fontId="20" numFmtId="0" xfId="0" applyAlignment="1" applyBorder="1" applyFont="1">
      <alignment horizontal="center" shrinkToFit="1" wrapText="0"/>
    </xf>
    <xf borderId="0" fillId="0" fontId="20" numFmtId="172" xfId="0" applyAlignment="1" applyFont="1" applyNumberFormat="1">
      <alignment shrinkToFit="1" wrapText="0"/>
    </xf>
    <xf borderId="0" fillId="0" fontId="27" numFmtId="14" xfId="0" applyAlignment="1" applyFont="1" applyNumberFormat="1">
      <alignment shrinkToFit="1" wrapText="0"/>
    </xf>
    <xf borderId="0" fillId="0" fontId="28" numFmtId="0" xfId="0" applyAlignment="1" applyFont="1">
      <alignment shrinkToFit="1" wrapText="0"/>
    </xf>
    <xf borderId="0" fillId="0" fontId="27" numFmtId="0" xfId="0" applyAlignment="1" applyFont="1">
      <alignment horizontal="center" shrinkToFit="1" wrapText="0"/>
    </xf>
    <xf borderId="0" fillId="0" fontId="28" numFmtId="166" xfId="0" applyAlignment="1" applyFont="1" applyNumberFormat="1">
      <alignment shrinkToFit="1" wrapText="0"/>
    </xf>
    <xf borderId="0" fillId="0" fontId="28" numFmtId="14" xfId="0" applyAlignment="1" applyFont="1" applyNumberFormat="1">
      <alignment shrinkToFit="1" wrapText="0"/>
    </xf>
    <xf borderId="30" fillId="4" fontId="27" numFmtId="16" xfId="0" applyAlignment="1" applyBorder="1" applyFont="1" applyNumberFormat="1">
      <alignment shrinkToFit="1" wrapText="0"/>
    </xf>
    <xf borderId="1" fillId="0" fontId="27" numFmtId="14" xfId="0" applyAlignment="1" applyBorder="1" applyFont="1" applyNumberFormat="1">
      <alignment horizontal="center" shrinkToFit="1" vertical="center" wrapText="0"/>
    </xf>
    <xf borderId="33" fillId="0" fontId="27" numFmtId="0" xfId="0" applyAlignment="1" applyBorder="1" applyFont="1">
      <alignment horizontal="center" shrinkToFit="1" vertical="center" wrapText="0"/>
    </xf>
    <xf borderId="3" fillId="0" fontId="27" numFmtId="0" xfId="0" applyAlignment="1" applyBorder="1" applyFont="1">
      <alignment horizontal="center" shrinkToFit="1" vertical="center" wrapText="0"/>
    </xf>
    <xf borderId="4" fillId="0" fontId="27" numFmtId="0" xfId="0" applyAlignment="1" applyBorder="1" applyFont="1">
      <alignment horizontal="center" shrinkToFit="1" vertical="center" wrapText="0"/>
    </xf>
    <xf borderId="34" fillId="0" fontId="27" numFmtId="0" xfId="0" applyAlignment="1" applyBorder="1" applyFont="1">
      <alignment horizontal="center" shrinkToFit="1" vertical="center" wrapText="0"/>
    </xf>
    <xf borderId="0" fillId="0" fontId="27" numFmtId="0" xfId="0" applyAlignment="1" applyFont="1">
      <alignment horizontal="center" shrinkToFit="1" vertical="center" wrapText="0"/>
    </xf>
    <xf borderId="55" fillId="0" fontId="29" numFmtId="14" xfId="0" applyAlignment="1" applyBorder="1" applyFont="1" applyNumberFormat="1">
      <alignment horizontal="left" shrinkToFit="1" wrapText="0"/>
    </xf>
    <xf borderId="12" fillId="0" fontId="29" numFmtId="173" xfId="0" applyAlignment="1" applyBorder="1" applyFont="1" applyNumberFormat="1">
      <alignment horizontal="center" shrinkToFit="1" wrapText="0"/>
    </xf>
    <xf borderId="12" fillId="0" fontId="27" numFmtId="0" xfId="0" applyAlignment="1" applyBorder="1" applyFont="1">
      <alignment horizontal="center" shrinkToFit="1" vertical="center" wrapText="0"/>
    </xf>
    <xf borderId="0" fillId="0" fontId="28" numFmtId="9" xfId="0" applyAlignment="1" applyFont="1" applyNumberFormat="1">
      <alignment shrinkToFit="1" wrapText="0"/>
    </xf>
    <xf borderId="56" fillId="0" fontId="20" numFmtId="0" xfId="0" applyAlignment="1" applyBorder="1" applyFont="1">
      <alignment horizontal="center" shrinkToFit="1" vertical="center" wrapText="0"/>
    </xf>
    <xf borderId="12" fillId="0" fontId="30" numFmtId="0" xfId="0" applyAlignment="1" applyBorder="1" applyFont="1">
      <alignment horizontal="center" shrinkToFit="1" vertical="center" wrapText="0"/>
    </xf>
    <xf borderId="7" fillId="0" fontId="29" numFmtId="173" xfId="0" applyAlignment="1" applyBorder="1" applyFont="1" applyNumberFormat="1">
      <alignment horizontal="center" shrinkToFit="1" wrapText="0"/>
    </xf>
    <xf borderId="10" fillId="0" fontId="20" numFmtId="0" xfId="0" applyAlignment="1" applyBorder="1" applyFont="1">
      <alignment horizontal="center" shrinkToFit="1" vertical="center" wrapText="0"/>
    </xf>
    <xf borderId="55" fillId="0" fontId="27" numFmtId="14" xfId="0" applyAlignment="1" applyBorder="1" applyFont="1" applyNumberFormat="1">
      <alignment shrinkToFit="1" wrapText="0"/>
    </xf>
    <xf borderId="54" fillId="4" fontId="31" numFmtId="173" xfId="0" applyAlignment="1" applyBorder="1" applyFont="1" applyNumberFormat="1">
      <alignment horizontal="center" shrinkToFit="1" wrapText="0"/>
    </xf>
    <xf borderId="12" fillId="0" fontId="32" numFmtId="0" xfId="0" applyAlignment="1" applyBorder="1" applyFont="1">
      <alignment horizontal="center" shrinkToFit="1" vertical="center" wrapText="0"/>
    </xf>
    <xf borderId="57" fillId="0" fontId="27" numFmtId="0" xfId="0" applyAlignment="1" applyBorder="1" applyFont="1">
      <alignment horizontal="center" shrinkToFit="1" wrapText="0"/>
    </xf>
    <xf borderId="30" fillId="9" fontId="27" numFmtId="166" xfId="0" applyAlignment="1" applyBorder="1" applyFill="1" applyFont="1" applyNumberFormat="1">
      <alignment shrinkToFit="1" wrapText="0"/>
    </xf>
    <xf borderId="58" fillId="0" fontId="27" numFmtId="14" xfId="0" applyAlignment="1" applyBorder="1" applyFont="1" applyNumberFormat="1">
      <alignment shrinkToFit="1" wrapText="0"/>
    </xf>
    <xf borderId="59" fillId="0" fontId="27" numFmtId="0" xfId="0" applyAlignment="1" applyBorder="1" applyFont="1">
      <alignment shrinkToFit="1" wrapText="0"/>
    </xf>
    <xf borderId="59" fillId="0" fontId="33" numFmtId="10" xfId="0" applyAlignment="1" applyBorder="1" applyFont="1" applyNumberFormat="1">
      <alignment horizontal="center" shrinkToFit="1" wrapText="0"/>
    </xf>
    <xf borderId="60" fillId="4" fontId="33" numFmtId="10" xfId="0" applyAlignment="1" applyBorder="1" applyFont="1" applyNumberFormat="1">
      <alignment horizontal="center" shrinkToFit="1" wrapText="0"/>
    </xf>
    <xf borderId="41" fillId="0" fontId="27" numFmtId="14" xfId="0" applyAlignment="1" applyBorder="1" applyFont="1" applyNumberFormat="1">
      <alignment shrinkToFit="1" wrapText="0"/>
    </xf>
    <xf borderId="0" fillId="0" fontId="27" numFmtId="0" xfId="0" applyAlignment="1" applyFont="1">
      <alignment shrinkToFit="1" wrapText="0"/>
    </xf>
    <xf borderId="5" fillId="0" fontId="28" numFmtId="0" xfId="0" applyAlignment="1" applyBorder="1" applyFont="1">
      <alignment shrinkToFit="1" wrapText="0"/>
    </xf>
    <xf borderId="5" fillId="0" fontId="27" numFmtId="10" xfId="0" applyAlignment="1" applyBorder="1" applyFont="1" applyNumberFormat="1">
      <alignment horizontal="center" shrinkToFit="1" wrapText="0"/>
    </xf>
    <xf borderId="0" fillId="0" fontId="27" numFmtId="10" xfId="0" applyAlignment="1" applyFont="1" applyNumberFormat="1">
      <alignment horizontal="center" shrinkToFit="1" wrapText="0"/>
    </xf>
    <xf borderId="19" fillId="0" fontId="28" numFmtId="14" xfId="0" applyAlignment="1" applyBorder="1" applyFont="1" applyNumberFormat="1">
      <alignment shrinkToFit="1" wrapText="0"/>
    </xf>
    <xf borderId="20" fillId="0" fontId="28" numFmtId="0" xfId="0" applyAlignment="1" applyBorder="1" applyFont="1">
      <alignment shrinkToFit="1" wrapText="0"/>
    </xf>
    <xf borderId="39" fillId="0" fontId="32" numFmtId="0" xfId="0" applyAlignment="1" applyBorder="1" applyFont="1">
      <alignment horizontal="center" shrinkToFit="1" vertical="center" wrapText="0"/>
    </xf>
    <xf borderId="0" fillId="0" fontId="28" numFmtId="173" xfId="0" applyAlignment="1" applyFont="1" applyNumberFormat="1">
      <alignment shrinkToFit="1" wrapText="0"/>
    </xf>
    <xf borderId="41" fillId="0" fontId="28" numFmtId="14" xfId="0" applyAlignment="1" applyBorder="1" applyFont="1" applyNumberFormat="1">
      <alignment shrinkToFit="1" wrapText="0"/>
    </xf>
    <xf borderId="0" fillId="0" fontId="28" numFmtId="173" xfId="0" applyAlignment="1" applyFont="1" applyNumberFormat="1">
      <alignment horizontal="center" shrinkToFit="1" wrapText="0"/>
    </xf>
    <xf borderId="8" fillId="0" fontId="32" numFmtId="0" xfId="0" applyAlignment="1" applyBorder="1" applyFont="1">
      <alignment horizontal="center" shrinkToFit="1" wrapText="0"/>
    </xf>
    <xf borderId="0" fillId="0" fontId="28" numFmtId="10" xfId="0" applyAlignment="1" applyFont="1" applyNumberFormat="1">
      <alignment horizontal="center" shrinkToFit="1" wrapText="0"/>
    </xf>
    <xf borderId="23" fillId="0" fontId="27" numFmtId="0" xfId="0" applyAlignment="1" applyBorder="1" applyFont="1">
      <alignment horizontal="center" shrinkToFit="1" wrapText="0"/>
    </xf>
    <xf borderId="0" fillId="0" fontId="28" numFmtId="2" xfId="0" applyAlignment="1" applyFont="1" applyNumberFormat="1">
      <alignment horizontal="center" shrinkToFit="1" wrapText="0"/>
    </xf>
    <xf borderId="0" fillId="0" fontId="28" numFmtId="4" xfId="0" applyAlignment="1" applyFont="1" applyNumberFormat="1">
      <alignment horizontal="center" shrinkToFit="1" wrapText="0"/>
    </xf>
    <xf borderId="24" fillId="0" fontId="28" numFmtId="14" xfId="0" applyAlignment="1" applyBorder="1" applyFont="1" applyNumberFormat="1">
      <alignment shrinkToFit="1" wrapText="0"/>
    </xf>
    <xf borderId="25" fillId="0" fontId="28" numFmtId="0" xfId="0" applyAlignment="1" applyBorder="1" applyFont="1">
      <alignment shrinkToFit="1" wrapText="0"/>
    </xf>
    <xf borderId="28" fillId="0" fontId="27" numFmtId="0" xfId="0" applyAlignment="1" applyBorder="1" applyFont="1">
      <alignment horizontal="center" shrinkToFit="1" wrapText="0"/>
    </xf>
    <xf borderId="0" fillId="0" fontId="31" numFmtId="0" xfId="0" applyAlignment="1" applyFont="1">
      <alignment shrinkToFit="1" wrapText="0"/>
    </xf>
    <xf borderId="0" fillId="0" fontId="31" numFmtId="1" xfId="0" applyAlignment="1" applyFont="1" applyNumberFormat="1">
      <alignment shrinkToFit="1" wrapText="0"/>
    </xf>
    <xf borderId="0" fillId="0" fontId="29" numFmtId="1" xfId="0" applyAlignment="1" applyFont="1" applyNumberFormat="1">
      <alignment shrinkToFit="1" wrapText="0"/>
    </xf>
    <xf borderId="30" fillId="6" fontId="20" numFmtId="166" xfId="0" applyAlignment="1" applyBorder="1" applyFont="1" applyNumberFormat="1">
      <alignment shrinkToFit="1" wrapText="0"/>
    </xf>
    <xf borderId="12" fillId="6" fontId="20" numFmtId="14" xfId="0" applyAlignment="1" applyBorder="1" applyFont="1" applyNumberFormat="1">
      <alignment horizontal="center" shrinkToFit="1" vertical="center" wrapText="0"/>
    </xf>
    <xf borderId="12" fillId="0" fontId="20" numFmtId="14" xfId="0" applyAlignment="1" applyBorder="1" applyFont="1" applyNumberFormat="1">
      <alignment horizontal="center" shrinkToFit="1" vertical="center" wrapText="0"/>
    </xf>
    <xf borderId="12" fillId="0" fontId="20" numFmtId="14" xfId="0" applyAlignment="1" applyBorder="1" applyFont="1" applyNumberFormat="1">
      <alignment shrinkToFit="1" wrapText="0"/>
    </xf>
    <xf borderId="0" fillId="0" fontId="34" numFmtId="0" xfId="0" applyAlignment="1" applyFont="1">
      <alignment shrinkToFit="1" wrapText="0"/>
    </xf>
    <xf borderId="0" fillId="0" fontId="32" numFmtId="0" xfId="0" applyAlignment="1" applyFont="1">
      <alignment shrinkToFit="1" wrapText="0"/>
    </xf>
    <xf borderId="0" fillId="0" fontId="34" numFmtId="0" xfId="0" applyAlignment="1" applyFont="1">
      <alignment horizontal="center" shrinkToFit="1" vertical="center" wrapText="0"/>
    </xf>
    <xf borderId="0" fillId="0" fontId="27" numFmtId="16" xfId="0" applyAlignment="1" applyFont="1" applyNumberFormat="1">
      <alignment shrinkToFit="1" wrapText="0"/>
    </xf>
    <xf borderId="0" fillId="0" fontId="34" numFmtId="10" xfId="0" applyAlignment="1" applyFont="1" applyNumberFormat="1">
      <alignment horizontal="center" shrinkToFit="1" wrapText="0"/>
    </xf>
    <xf borderId="33" fillId="0" fontId="34" numFmtId="0" xfId="0" applyAlignment="1" applyBorder="1" applyFont="1">
      <alignment horizontal="center" shrinkToFit="1" vertical="center" wrapText="0"/>
    </xf>
    <xf borderId="2" fillId="0" fontId="34" numFmtId="0" xfId="0" applyAlignment="1" applyBorder="1" applyFont="1">
      <alignment horizontal="center" shrinkToFit="1" vertical="center" wrapText="0"/>
    </xf>
    <xf borderId="3" fillId="0" fontId="34" numFmtId="0" xfId="0" applyAlignment="1" applyBorder="1" applyFont="1">
      <alignment horizontal="center" shrinkToFit="1" vertical="center" wrapText="0"/>
    </xf>
    <xf borderId="6" fillId="0" fontId="34" numFmtId="0" xfId="0" applyAlignment="1" applyBorder="1" applyFont="1">
      <alignment horizontal="center" shrinkToFit="1" vertical="center" wrapText="0"/>
    </xf>
    <xf borderId="61" fillId="0" fontId="34" numFmtId="0" xfId="0" applyAlignment="1" applyBorder="1" applyFont="1">
      <alignment horizontal="center" shrinkToFit="1" vertical="center" wrapText="0"/>
    </xf>
    <xf borderId="43" fillId="0" fontId="34" numFmtId="0" xfId="0" applyAlignment="1" applyBorder="1" applyFont="1">
      <alignment horizontal="center" shrinkToFit="1" vertical="center" wrapText="0"/>
    </xf>
    <xf borderId="55" fillId="0" fontId="34" numFmtId="174" xfId="0" applyAlignment="1" applyBorder="1" applyFont="1" applyNumberFormat="1">
      <alignment horizontal="center" shrinkToFit="1" wrapText="0"/>
    </xf>
    <xf borderId="7" fillId="0" fontId="34" numFmtId="4" xfId="0" applyAlignment="1" applyBorder="1" applyFont="1" applyNumberFormat="1">
      <alignment horizontal="center" shrinkToFit="1" wrapText="0"/>
    </xf>
    <xf borderId="62" fillId="0" fontId="28" numFmtId="0" xfId="0" applyAlignment="1" applyBorder="1" applyFont="1">
      <alignment horizontal="center" shrinkToFit="1" wrapText="0"/>
    </xf>
    <xf borderId="15" fillId="0" fontId="34" numFmtId="10" xfId="0" applyAlignment="1" applyBorder="1" applyFont="1" applyNumberFormat="1">
      <alignment horizontal="center" shrinkToFit="1" vertical="center" wrapText="0"/>
    </xf>
    <xf borderId="63" fillId="0" fontId="32" numFmtId="2" xfId="0" applyAlignment="1" applyBorder="1" applyFont="1" applyNumberFormat="1">
      <alignment shrinkToFit="1" wrapText="0"/>
    </xf>
    <xf borderId="0" fillId="0" fontId="35" numFmtId="0" xfId="0" applyAlignment="1" applyFont="1">
      <alignment shrinkToFit="1" wrapText="0"/>
    </xf>
    <xf borderId="35" fillId="0" fontId="34" numFmtId="0" xfId="0" applyAlignment="1" applyBorder="1" applyFont="1">
      <alignment shrinkToFit="1" wrapText="0"/>
    </xf>
    <xf borderId="8" fillId="0" fontId="36" numFmtId="173" xfId="0" applyAlignment="1" applyBorder="1" applyFont="1" applyNumberFormat="1">
      <alignment horizontal="center" shrinkToFit="1" wrapText="0"/>
    </xf>
    <xf borderId="62" fillId="0" fontId="34" numFmtId="0" xfId="0" applyAlignment="1" applyBorder="1" applyFont="1">
      <alignment horizontal="center" shrinkToFit="1" wrapText="0"/>
    </xf>
    <xf borderId="61" fillId="4" fontId="37" numFmtId="10" xfId="0" applyAlignment="1" applyBorder="1" applyFont="1" applyNumberFormat="1">
      <alignment horizontal="center" shrinkToFit="1" vertical="center" wrapText="0"/>
    </xf>
    <xf borderId="43" fillId="0" fontId="32" numFmtId="0" xfId="0" applyAlignment="1" applyBorder="1" applyFont="1">
      <alignment shrinkToFit="1" wrapText="0"/>
    </xf>
    <xf borderId="58" fillId="0" fontId="34" numFmtId="0" xfId="0" applyAlignment="1" applyBorder="1" applyFont="1">
      <alignment shrinkToFit="1" wrapText="0"/>
    </xf>
    <xf borderId="59" fillId="0" fontId="34" numFmtId="0" xfId="0" applyAlignment="1" applyBorder="1" applyFont="1">
      <alignment shrinkToFit="1" wrapText="0"/>
    </xf>
    <xf borderId="59" fillId="0" fontId="34" numFmtId="10" xfId="0" applyAlignment="1" applyBorder="1" applyFont="1" applyNumberFormat="1">
      <alignment horizontal="center" shrinkToFit="1" wrapText="0"/>
    </xf>
    <xf borderId="60" fillId="4" fontId="37" numFmtId="10" xfId="0" applyAlignment="1" applyBorder="1" applyFont="1" applyNumberFormat="1">
      <alignment horizontal="center" shrinkToFit="1" wrapText="0"/>
    </xf>
    <xf borderId="62" fillId="0" fontId="34" numFmtId="9" xfId="0" applyAlignment="1" applyBorder="1" applyFont="1" applyNumberFormat="1">
      <alignment horizontal="center" shrinkToFit="1" wrapText="0"/>
    </xf>
    <xf borderId="1" fillId="0" fontId="34" numFmtId="10" xfId="0" applyAlignment="1" applyBorder="1" applyFont="1" applyNumberFormat="1">
      <alignment horizontal="center" shrinkToFit="1" vertical="center" wrapText="0"/>
    </xf>
    <xf borderId="44" fillId="0" fontId="32" numFmtId="0" xfId="0" applyAlignment="1" applyBorder="1" applyFont="1">
      <alignment shrinkToFit="1" wrapText="0"/>
    </xf>
    <xf borderId="1" fillId="0" fontId="34" numFmtId="0" xfId="0" applyAlignment="1" applyBorder="1" applyFont="1">
      <alignment shrinkToFit="1" wrapText="0"/>
    </xf>
    <xf borderId="5" fillId="0" fontId="34" numFmtId="0" xfId="0" applyAlignment="1" applyBorder="1" applyFont="1">
      <alignment shrinkToFit="1" wrapText="0"/>
    </xf>
    <xf borderId="5" fillId="0" fontId="34" numFmtId="10" xfId="0" applyAlignment="1" applyBorder="1" applyFont="1" applyNumberFormat="1">
      <alignment horizontal="center" shrinkToFit="1" wrapText="0"/>
    </xf>
    <xf borderId="2" fillId="0" fontId="34" numFmtId="10" xfId="0" applyAlignment="1" applyBorder="1" applyFont="1" applyNumberFormat="1">
      <alignment horizontal="center" shrinkToFit="1" wrapText="0"/>
    </xf>
    <xf borderId="6" fillId="0" fontId="32" numFmtId="0" xfId="0" applyAlignment="1" applyBorder="1" applyFont="1">
      <alignment shrinkToFit="1" wrapText="0"/>
    </xf>
    <xf borderId="41" fillId="0" fontId="32" numFmtId="0" xfId="0" applyAlignment="1" applyBorder="1" applyFont="1">
      <alignment shrinkToFit="1" wrapText="0"/>
    </xf>
    <xf borderId="0" fillId="0" fontId="32" numFmtId="173" xfId="0" applyAlignment="1" applyFont="1" applyNumberFormat="1">
      <alignment horizontal="center" shrinkToFit="1" wrapText="0"/>
    </xf>
    <xf borderId="23" fillId="0" fontId="32" numFmtId="0" xfId="0" applyAlignment="1" applyBorder="1" applyFont="1">
      <alignment shrinkToFit="1" wrapText="0"/>
    </xf>
    <xf borderId="0" fillId="0" fontId="32" numFmtId="10" xfId="0" applyAlignment="1" applyFont="1" applyNumberFormat="1">
      <alignment horizontal="center" shrinkToFit="1" wrapText="0"/>
    </xf>
    <xf borderId="0" fillId="0" fontId="32" numFmtId="2" xfId="0" applyAlignment="1" applyFont="1" applyNumberFormat="1">
      <alignment horizontal="center" shrinkToFit="1" wrapText="0"/>
    </xf>
    <xf borderId="0" fillId="0" fontId="32" numFmtId="4" xfId="0" applyAlignment="1" applyFont="1" applyNumberFormat="1">
      <alignment horizontal="center" shrinkToFit="1" wrapText="0"/>
    </xf>
    <xf borderId="24" fillId="0" fontId="32" numFmtId="0" xfId="0" applyAlignment="1" applyBorder="1" applyFont="1">
      <alignment shrinkToFit="1" wrapText="0"/>
    </xf>
    <xf borderId="25" fillId="0" fontId="32" numFmtId="0" xfId="0" applyAlignment="1" applyBorder="1" applyFont="1">
      <alignment shrinkToFit="1" wrapText="0"/>
    </xf>
    <xf borderId="28" fillId="0" fontId="32" numFmtId="0" xfId="0" applyAlignment="1" applyBorder="1" applyFont="1">
      <alignment shrinkToFit="1" wrapText="0"/>
    </xf>
    <xf borderId="0" fillId="0" fontId="32" numFmtId="173" xfId="0" applyAlignment="1" applyFont="1" applyNumberFormat="1">
      <alignment shrinkToFit="1" wrapText="0"/>
    </xf>
    <xf borderId="0" fillId="0" fontId="34" numFmtId="16" xfId="0" applyAlignment="1" applyFont="1" applyNumberFormat="1">
      <alignment shrinkToFit="1" wrapText="0"/>
    </xf>
    <xf borderId="4" fillId="0" fontId="34" numFmtId="0" xfId="0" applyAlignment="1" applyBorder="1" applyFont="1">
      <alignment horizontal="center" shrinkToFit="1" vertical="center" wrapText="0"/>
    </xf>
    <xf borderId="64" fillId="0" fontId="34" numFmtId="0" xfId="0" applyAlignment="1" applyBorder="1" applyFont="1">
      <alignment horizontal="center" shrinkToFit="1" vertical="center" wrapText="0"/>
    </xf>
    <xf borderId="55" fillId="0" fontId="34" numFmtId="174" xfId="0" applyAlignment="1" applyBorder="1" applyFont="1" applyNumberFormat="1">
      <alignment horizontal="left" shrinkToFit="1" wrapText="0"/>
    </xf>
    <xf borderId="36" fillId="0" fontId="28" numFmtId="0" xfId="0" applyAlignment="1" applyBorder="1" applyFont="1">
      <alignment horizontal="center" shrinkToFit="1" wrapText="0"/>
    </xf>
    <xf borderId="12" fillId="0" fontId="34" numFmtId="10" xfId="0" applyAlignment="1" applyBorder="1" applyFont="1" applyNumberFormat="1">
      <alignment horizontal="center" shrinkToFit="1" vertical="center" wrapText="0"/>
    </xf>
    <xf borderId="65" fillId="6" fontId="32" numFmtId="2" xfId="0" applyAlignment="1" applyBorder="1" applyFont="1" applyNumberFormat="1">
      <alignment shrinkToFit="1" wrapText="0"/>
    </xf>
    <xf borderId="30" fillId="6" fontId="32" numFmtId="0" xfId="0" applyAlignment="1" applyBorder="1" applyFont="1">
      <alignment shrinkToFit="1" wrapText="0"/>
    </xf>
    <xf borderId="8" fillId="0" fontId="36" numFmtId="4" xfId="0" applyAlignment="1" applyBorder="1" applyFont="1" applyNumberFormat="1">
      <alignment horizontal="center" shrinkToFit="1" wrapText="0"/>
    </xf>
    <xf borderId="36" fillId="0" fontId="34" numFmtId="0" xfId="0" applyAlignment="1" applyBorder="1" applyFont="1">
      <alignment horizontal="center" shrinkToFit="1" wrapText="0"/>
    </xf>
    <xf borderId="66" fillId="4" fontId="37" numFmtId="10" xfId="0" applyAlignment="1" applyBorder="1" applyFont="1" applyNumberFormat="1">
      <alignment horizontal="center" shrinkToFit="1" wrapText="0"/>
    </xf>
    <xf borderId="40" fillId="0" fontId="34" numFmtId="0" xfId="0" applyAlignment="1" applyBorder="1" applyFont="1">
      <alignment shrinkToFit="1" wrapText="0"/>
    </xf>
    <xf borderId="39" fillId="0" fontId="34" numFmtId="0" xfId="0" applyAlignment="1" applyBorder="1" applyFont="1">
      <alignment shrinkToFit="1" wrapText="0"/>
    </xf>
    <xf borderId="39" fillId="0" fontId="34" numFmtId="10" xfId="0" applyAlignment="1" applyBorder="1" applyFont="1" applyNumberFormat="1">
      <alignment horizontal="center" shrinkToFit="1" wrapText="0"/>
    </xf>
    <xf borderId="39" fillId="4" fontId="37" numFmtId="10" xfId="0" applyAlignment="1" applyBorder="1" applyFont="1" applyNumberFormat="1">
      <alignment horizontal="center" shrinkToFit="1" wrapText="0"/>
    </xf>
    <xf borderId="36" fillId="0" fontId="34" numFmtId="9" xfId="0" applyAlignment="1" applyBorder="1" applyFont="1" applyNumberFormat="1">
      <alignment horizontal="center" shrinkToFit="1" wrapText="0"/>
    </xf>
    <xf borderId="36" fillId="0" fontId="34" numFmtId="0" xfId="0" applyAlignment="1" applyBorder="1" applyFont="1">
      <alignment shrinkToFit="1" wrapText="0"/>
    </xf>
    <xf borderId="45" fillId="0" fontId="34" numFmtId="0" xfId="0" applyAlignment="1" applyBorder="1" applyFont="1">
      <alignment shrinkToFit="1" wrapText="0"/>
    </xf>
    <xf borderId="45" fillId="0" fontId="34" numFmtId="10" xfId="0" applyAlignment="1" applyBorder="1" applyFont="1" applyNumberFormat="1">
      <alignment horizontal="center" shrinkToFit="1" wrapText="0"/>
    </xf>
    <xf borderId="47" fillId="0" fontId="34" numFmtId="10" xfId="0" applyAlignment="1" applyBorder="1" applyFont="1" applyNumberFormat="1">
      <alignment horizontal="center" shrinkToFit="1" wrapText="0"/>
    </xf>
    <xf borderId="7" fillId="0" fontId="32" numFmtId="0" xfId="0" applyAlignment="1" applyBorder="1" applyFont="1">
      <alignment shrinkToFit="1" wrapText="0"/>
    </xf>
    <xf borderId="2" fillId="0" fontId="27" numFmtId="0" xfId="0" applyAlignment="1" applyBorder="1" applyFont="1">
      <alignment horizontal="center" shrinkToFit="1" vertical="center" wrapText="0"/>
    </xf>
    <xf borderId="61" fillId="0" fontId="27" numFmtId="0" xfId="0" applyAlignment="1" applyBorder="1" applyFont="1">
      <alignment horizontal="center" shrinkToFit="1" vertical="center" wrapText="0"/>
    </xf>
    <xf borderId="67" fillId="0" fontId="27" numFmtId="0" xfId="0" applyAlignment="1" applyBorder="1" applyFont="1">
      <alignment horizontal="center" shrinkToFit="1" vertical="center" wrapText="0"/>
    </xf>
    <xf borderId="55" fillId="0" fontId="27" numFmtId="174" xfId="0" applyAlignment="1" applyBorder="1" applyFont="1" applyNumberFormat="1">
      <alignment horizontal="left" shrinkToFit="1" wrapText="0"/>
    </xf>
    <xf borderId="7" fillId="0" fontId="27" numFmtId="4" xfId="0" applyAlignment="1" applyBorder="1" applyFont="1" applyNumberFormat="1">
      <alignment horizontal="center" shrinkToFit="1" wrapText="0"/>
    </xf>
    <xf borderId="62" fillId="0" fontId="38" numFmtId="0" xfId="0" applyAlignment="1" applyBorder="1" applyFont="1">
      <alignment horizontal="center" shrinkToFit="1" wrapText="0"/>
    </xf>
    <xf borderId="68" fillId="3" fontId="27" numFmtId="10" xfId="0" applyAlignment="1" applyBorder="1" applyFont="1" applyNumberFormat="1">
      <alignment horizontal="center" shrinkToFit="1" vertical="center" wrapText="0"/>
    </xf>
    <xf borderId="63" fillId="0" fontId="28" numFmtId="2" xfId="0" applyAlignment="1" applyBorder="1" applyFont="1" applyNumberFormat="1">
      <alignment shrinkToFit="1" wrapText="0"/>
    </xf>
    <xf borderId="65" fillId="6" fontId="28" numFmtId="2" xfId="0" applyAlignment="1" applyBorder="1" applyFont="1" applyNumberFormat="1">
      <alignment shrinkToFit="1" wrapText="0"/>
    </xf>
    <xf borderId="30" fillId="6" fontId="28" numFmtId="173" xfId="0" applyAlignment="1" applyBorder="1" applyFont="1" applyNumberFormat="1">
      <alignment shrinkToFit="1" wrapText="0"/>
    </xf>
    <xf borderId="30" fillId="6" fontId="28" numFmtId="0" xfId="0" applyAlignment="1" applyBorder="1" applyFont="1">
      <alignment shrinkToFit="1" wrapText="0"/>
    </xf>
    <xf borderId="55" fillId="0" fontId="27" numFmtId="0" xfId="0" applyAlignment="1" applyBorder="1" applyFont="1">
      <alignment shrinkToFit="1" wrapText="0"/>
    </xf>
    <xf borderId="7" fillId="0" fontId="33" numFmtId="4" xfId="0" applyAlignment="1" applyBorder="1" applyFont="1" applyNumberFormat="1">
      <alignment horizontal="center" shrinkToFit="1" wrapText="0"/>
    </xf>
    <xf borderId="62" fillId="0" fontId="27" numFmtId="0" xfId="0" applyAlignment="1" applyBorder="1" applyFont="1">
      <alignment horizontal="center" shrinkToFit="1" wrapText="0"/>
    </xf>
    <xf borderId="61" fillId="4" fontId="31" numFmtId="10" xfId="0" applyAlignment="1" applyBorder="1" applyFont="1" applyNumberFormat="1">
      <alignment horizontal="center" shrinkToFit="1" wrapText="0"/>
    </xf>
    <xf borderId="43" fillId="0" fontId="28" numFmtId="0" xfId="0" applyAlignment="1" applyBorder="1" applyFont="1">
      <alignment shrinkToFit="1" wrapText="0"/>
    </xf>
    <xf borderId="58" fillId="0" fontId="27" numFmtId="0" xfId="0" applyAlignment="1" applyBorder="1" applyFont="1">
      <alignment shrinkToFit="1" wrapText="0"/>
    </xf>
    <xf borderId="59" fillId="0" fontId="27" numFmtId="10" xfId="0" applyAlignment="1" applyBorder="1" applyFont="1" applyNumberFormat="1">
      <alignment horizontal="center" shrinkToFit="1" wrapText="0"/>
    </xf>
    <xf borderId="60" fillId="4" fontId="31" numFmtId="10" xfId="0" applyAlignment="1" applyBorder="1" applyFont="1" applyNumberFormat="1">
      <alignment horizontal="center" shrinkToFit="1" wrapText="0"/>
    </xf>
    <xf borderId="62" fillId="0" fontId="27" numFmtId="9" xfId="0" applyAlignment="1" applyBorder="1" applyFont="1" applyNumberFormat="1">
      <alignment horizontal="center" shrinkToFit="1" wrapText="0"/>
    </xf>
    <xf borderId="44" fillId="0" fontId="28" numFmtId="0" xfId="0" applyAlignment="1" applyBorder="1" applyFont="1">
      <alignment shrinkToFit="1" wrapText="0"/>
    </xf>
    <xf borderId="36" fillId="0" fontId="27" numFmtId="0" xfId="0" applyAlignment="1" applyBorder="1" applyFont="1">
      <alignment shrinkToFit="1" wrapText="0"/>
    </xf>
    <xf borderId="45" fillId="0" fontId="27" numFmtId="0" xfId="0" applyAlignment="1" applyBorder="1" applyFont="1">
      <alignment shrinkToFit="1" wrapText="0"/>
    </xf>
    <xf borderId="45" fillId="0" fontId="27" numFmtId="10" xfId="0" applyAlignment="1" applyBorder="1" applyFont="1" applyNumberFormat="1">
      <alignment horizontal="center" shrinkToFit="1" wrapText="0"/>
    </xf>
    <xf borderId="47" fillId="0" fontId="33" numFmtId="10" xfId="0" applyAlignment="1" applyBorder="1" applyFont="1" applyNumberFormat="1">
      <alignment horizontal="center" shrinkToFit="1" wrapText="0"/>
    </xf>
    <xf borderId="62" fillId="0" fontId="28" numFmtId="0" xfId="0" applyAlignment="1" applyBorder="1" applyFont="1">
      <alignment shrinkToFit="1" wrapText="0"/>
    </xf>
    <xf borderId="41" fillId="0" fontId="28" numFmtId="0" xfId="0" applyAlignment="1" applyBorder="1" applyFont="1">
      <alignment shrinkToFit="1" wrapText="0"/>
    </xf>
    <xf borderId="23" fillId="0" fontId="28" numFmtId="0" xfId="0" applyAlignment="1" applyBorder="1" applyFont="1">
      <alignment shrinkToFit="1" wrapText="0"/>
    </xf>
    <xf borderId="24" fillId="0" fontId="28" numFmtId="0" xfId="0" applyAlignment="1" applyBorder="1" applyFont="1">
      <alignment shrinkToFit="1" wrapText="0"/>
    </xf>
    <xf borderId="28" fillId="0" fontId="28" numFmtId="0" xfId="0" applyAlignment="1" applyBorder="1" applyFont="1">
      <alignment shrinkToFit="1" wrapText="0"/>
    </xf>
    <xf borderId="6" fillId="0" fontId="27" numFmtId="0" xfId="0" applyAlignment="1" applyBorder="1" applyFont="1">
      <alignment horizontal="center" shrinkToFit="1" vertical="center" wrapText="0"/>
    </xf>
    <xf borderId="43" fillId="0" fontId="27" numFmtId="0" xfId="0" applyAlignment="1" applyBorder="1" applyFont="1">
      <alignment horizontal="center" shrinkToFit="1" vertical="center" wrapText="0"/>
    </xf>
    <xf borderId="7" fillId="0" fontId="38" numFmtId="0" xfId="0" applyAlignment="1" applyBorder="1" applyFont="1">
      <alignment horizontal="center" shrinkToFit="1" wrapText="0"/>
    </xf>
    <xf borderId="69" fillId="3" fontId="27" numFmtId="10" xfId="0" applyAlignment="1" applyBorder="1" applyFont="1" applyNumberFormat="1">
      <alignment horizontal="center" shrinkToFit="1" vertical="center" wrapText="0"/>
    </xf>
    <xf borderId="30" fillId="10" fontId="28" numFmtId="0" xfId="0" applyAlignment="1" applyBorder="1" applyFill="1" applyFont="1">
      <alignment shrinkToFit="1" wrapText="0"/>
    </xf>
    <xf borderId="35" fillId="0" fontId="27" numFmtId="0" xfId="0" applyAlignment="1" applyBorder="1" applyFont="1">
      <alignment shrinkToFit="1" wrapText="0"/>
    </xf>
    <xf borderId="8" fillId="0" fontId="33" numFmtId="173" xfId="0" applyAlignment="1" applyBorder="1" applyFont="1" applyNumberFormat="1">
      <alignment horizontal="center" shrinkToFit="1" wrapText="0"/>
    </xf>
    <xf borderId="7" fillId="0" fontId="27" numFmtId="9" xfId="0" applyAlignment="1" applyBorder="1" applyFont="1" applyNumberFormat="1">
      <alignment horizontal="center" shrinkToFit="1" wrapText="0"/>
    </xf>
    <xf borderId="66" fillId="4" fontId="31" numFmtId="10" xfId="0" applyAlignment="1" applyBorder="1" applyFont="1" applyNumberFormat="1">
      <alignment horizontal="center" shrinkToFit="1" wrapText="0"/>
    </xf>
    <xf borderId="40" fillId="0" fontId="27" numFmtId="0" xfId="0" applyAlignment="1" applyBorder="1" applyFont="1">
      <alignment shrinkToFit="1" wrapText="0"/>
    </xf>
    <xf borderId="39" fillId="0" fontId="27" numFmtId="0" xfId="0" applyAlignment="1" applyBorder="1" applyFont="1">
      <alignment shrinkToFit="1" wrapText="0"/>
    </xf>
    <xf borderId="39" fillId="0" fontId="27" numFmtId="10" xfId="0" applyAlignment="1" applyBorder="1" applyFont="1" applyNumberFormat="1">
      <alignment horizontal="center" shrinkToFit="1" wrapText="0"/>
    </xf>
    <xf borderId="39" fillId="4" fontId="31" numFmtId="10" xfId="0" applyAlignment="1" applyBorder="1" applyFont="1" applyNumberFormat="1">
      <alignment horizontal="center" shrinkToFit="1" wrapText="0"/>
    </xf>
    <xf borderId="47" fillId="0" fontId="27" numFmtId="10" xfId="0" applyAlignment="1" applyBorder="1" applyFont="1" applyNumberFormat="1">
      <alignment horizontal="center" shrinkToFit="1" wrapText="0"/>
    </xf>
    <xf borderId="0" fillId="0" fontId="39" numFmtId="0" xfId="0" applyAlignment="1" applyFont="1">
      <alignment shrinkToFit="1" wrapText="0"/>
    </xf>
    <xf borderId="0" fillId="0" fontId="39" numFmtId="0" xfId="0" applyAlignment="1" applyFont="1">
      <alignment horizontal="center" shrinkToFit="1" vertical="center" wrapText="0"/>
    </xf>
    <xf borderId="0" fillId="0" fontId="39" numFmtId="10" xfId="0" applyAlignment="1" applyFont="1" applyNumberFormat="1">
      <alignment horizontal="center" shrinkToFit="1" wrapText="0"/>
    </xf>
    <xf borderId="61" fillId="6" fontId="28" numFmtId="0" xfId="0" applyAlignment="1" applyBorder="1" applyFont="1">
      <alignment shrinkToFit="1" vertical="center" wrapText="0"/>
    </xf>
    <xf borderId="61" fillId="6" fontId="28" numFmtId="1" xfId="0" applyAlignment="1" applyBorder="1" applyFont="1" applyNumberFormat="1">
      <alignment shrinkToFit="1" vertical="center" wrapText="0"/>
    </xf>
    <xf borderId="61" fillId="6" fontId="28" numFmtId="0" xfId="0" applyAlignment="1" applyBorder="1" applyFont="1">
      <alignment shrinkToFit="1" wrapText="0"/>
    </xf>
    <xf borderId="30" fillId="6" fontId="40" numFmtId="0" xfId="0" applyAlignment="1" applyBorder="1" applyFont="1">
      <alignment shrinkToFit="1" wrapText="0"/>
    </xf>
    <xf borderId="0" fillId="0" fontId="40" numFmtId="0" xfId="0" applyAlignment="1" applyFont="1">
      <alignment shrinkToFit="1" wrapText="0"/>
    </xf>
    <xf borderId="61" fillId="6" fontId="28" numFmtId="0" xfId="0" applyAlignment="1" applyBorder="1" applyFont="1">
      <alignment horizontal="left" shrinkToFit="1" vertical="center" wrapText="0"/>
    </xf>
    <xf borderId="61" fillId="6" fontId="28" numFmtId="1" xfId="0" applyAlignment="1" applyBorder="1" applyFont="1" applyNumberFormat="1">
      <alignment horizontal="right" shrinkToFit="1" vertical="center" wrapText="0"/>
    </xf>
    <xf borderId="0" fillId="0" fontId="41" numFmtId="0" xfId="0" applyAlignment="1" applyFont="1">
      <alignment shrinkToFit="1" wrapText="0"/>
    </xf>
    <xf borderId="30" fillId="6" fontId="40" numFmtId="175" xfId="0" applyAlignment="1" applyBorder="1" applyFont="1" applyNumberFormat="1">
      <alignment shrinkToFit="1" wrapText="0"/>
    </xf>
    <xf borderId="30" fillId="6" fontId="20" numFmtId="0" xfId="0" applyAlignment="1" applyBorder="1" applyFont="1">
      <alignment shrinkToFit="1" vertical="center" wrapText="0"/>
    </xf>
    <xf borderId="0" fillId="0" fontId="42" numFmtId="0" xfId="0" applyAlignment="1" applyFont="1">
      <alignment horizontal="center" shrinkToFit="1" wrapText="0"/>
    </xf>
    <xf borderId="0" fillId="0" fontId="43" numFmtId="0" xfId="0" applyAlignment="1" applyFont="1">
      <alignment horizontal="center" shrinkToFit="1" vertical="center" wrapText="0"/>
    </xf>
    <xf borderId="0" fillId="0" fontId="43" numFmtId="0" xfId="0" applyAlignment="1" applyFont="1">
      <alignment shrinkToFit="1" wrapText="0"/>
    </xf>
    <xf borderId="0" fillId="0" fontId="42" numFmtId="0" xfId="0" applyAlignment="1" applyFont="1">
      <alignment shrinkToFit="1" wrapText="0"/>
    </xf>
    <xf borderId="0" fillId="0" fontId="43" numFmtId="164" xfId="0" applyAlignment="1" applyFont="1" applyNumberFormat="1">
      <alignment shrinkToFit="1" wrapText="0"/>
    </xf>
    <xf borderId="0" fillId="0" fontId="19" numFmtId="164" xfId="0" applyAlignment="1" applyFont="1" applyNumberFormat="1">
      <alignment shrinkToFit="1" wrapText="0"/>
    </xf>
    <xf borderId="0" fillId="0" fontId="42" numFmtId="167" xfId="0" applyAlignment="1" applyFont="1" applyNumberFormat="1">
      <alignment shrinkToFit="1" wrapText="0"/>
    </xf>
    <xf borderId="0" fillId="0" fontId="43" numFmtId="16" xfId="0" applyAlignment="1" applyFont="1" applyNumberFormat="1">
      <alignment horizontal="center" shrinkToFit="1" vertical="center" wrapText="0"/>
    </xf>
    <xf borderId="0" fillId="0" fontId="43" numFmtId="166" xfId="0" applyAlignment="1" applyFont="1" applyNumberFormat="1">
      <alignment horizontal="center" shrinkToFit="1" vertical="center" wrapText="0"/>
    </xf>
    <xf borderId="0" fillId="0" fontId="19" numFmtId="168" xfId="0" applyAlignment="1" applyFont="1" applyNumberFormat="1">
      <alignment shrinkToFit="1" wrapText="0"/>
    </xf>
    <xf borderId="0" fillId="0" fontId="42" numFmtId="0" xfId="0" applyAlignment="1" applyFont="1">
      <alignment horizontal="left" shrinkToFit="1" vertical="center" wrapText="0"/>
    </xf>
    <xf borderId="0" fillId="0" fontId="44" numFmtId="0" xfId="0" applyAlignment="1" applyFont="1">
      <alignment horizontal="left" shrinkToFit="1" vertical="center" wrapText="0"/>
    </xf>
    <xf borderId="0" fillId="0" fontId="43" numFmtId="168" xfId="0" applyAlignment="1" applyFont="1" applyNumberFormat="1">
      <alignment shrinkToFit="1" wrapText="0"/>
    </xf>
    <xf borderId="0" fillId="0" fontId="30" numFmtId="168" xfId="0" applyAlignment="1" applyFont="1" applyNumberFormat="1">
      <alignment horizontal="center" shrinkToFit="1" wrapText="0"/>
    </xf>
    <xf borderId="0" fillId="0" fontId="30" numFmtId="167" xfId="0" applyAlignment="1" applyFont="1" applyNumberFormat="1">
      <alignment horizontal="center" shrinkToFit="1" wrapText="0"/>
    </xf>
    <xf borderId="0" fillId="0" fontId="30" numFmtId="0" xfId="0" applyAlignment="1" applyFont="1">
      <alignment horizontal="center" shrinkToFit="1" wrapText="0"/>
    </xf>
    <xf borderId="0" fillId="0" fontId="45" numFmtId="0" xfId="0" applyAlignment="1" applyFont="1">
      <alignment horizontal="center" shrinkToFit="1" wrapText="0"/>
    </xf>
    <xf borderId="0" fillId="0" fontId="43" numFmtId="175" xfId="0" applyAlignment="1" applyFont="1" applyNumberFormat="1">
      <alignment horizontal="center" shrinkToFit="1" vertical="center" wrapText="0"/>
    </xf>
    <xf borderId="0" fillId="0" fontId="30" numFmtId="176" xfId="0" applyAlignment="1" applyFont="1" applyNumberFormat="1">
      <alignment horizontal="center" shrinkToFit="1" wrapText="0"/>
    </xf>
    <xf borderId="0" fillId="0" fontId="38" numFmtId="166" xfId="0" applyAlignment="1" applyFont="1" applyNumberFormat="1">
      <alignment shrinkToFit="1" vertical="center" wrapText="0"/>
    </xf>
    <xf borderId="0" fillId="0" fontId="43" numFmtId="0" xfId="0" applyAlignment="1" applyFont="1">
      <alignment horizontal="center" shrinkToFit="1" wrapText="0"/>
    </xf>
    <xf borderId="0" fillId="0" fontId="43" numFmtId="2" xfId="0" applyAlignment="1" applyFont="1" applyNumberFormat="1">
      <alignment shrinkToFit="1" wrapText="0"/>
    </xf>
    <xf borderId="0" fillId="0" fontId="46" numFmtId="0" xfId="0" applyAlignment="1" applyFont="1">
      <alignment horizontal="center" shrinkToFit="1" vertical="center" wrapText="0"/>
    </xf>
    <xf borderId="0" fillId="0" fontId="46" numFmtId="166" xfId="0" applyAlignment="1" applyFont="1" applyNumberFormat="1">
      <alignment horizontal="center" shrinkToFit="1" vertical="center" wrapText="0"/>
    </xf>
    <xf borderId="0" fillId="0" fontId="45" numFmtId="167" xfId="0" applyAlignment="1" applyFont="1" applyNumberFormat="1">
      <alignment horizontal="center" shrinkToFit="1" vertical="center" wrapText="0"/>
    </xf>
    <xf borderId="0" fillId="0" fontId="46" numFmtId="167" xfId="0" applyAlignment="1" applyFont="1" applyNumberFormat="1">
      <alignment horizontal="center" shrinkToFit="1" vertical="center" wrapText="0"/>
    </xf>
    <xf borderId="0" fillId="0" fontId="43" numFmtId="175" xfId="0" applyAlignment="1" applyFont="1" applyNumberFormat="1">
      <alignment horizontal="center" shrinkToFit="1" wrapText="0"/>
    </xf>
    <xf borderId="0" fillId="0" fontId="45" numFmtId="0" xfId="0" applyAlignment="1" applyFont="1">
      <alignment horizontal="center" shrinkToFit="1" vertical="center" wrapText="0"/>
    </xf>
    <xf borderId="0" fillId="0" fontId="43" numFmtId="167" xfId="0" applyAlignment="1" applyFont="1" applyNumberFormat="1">
      <alignment horizontal="center" shrinkToFit="1" vertical="center" wrapText="0"/>
    </xf>
    <xf borderId="0" fillId="0" fontId="45" numFmtId="166" xfId="0" applyAlignment="1" applyFont="1" applyNumberFormat="1">
      <alignment horizontal="center" shrinkToFit="1" vertical="center" wrapText="0"/>
    </xf>
    <xf borderId="30" fillId="4" fontId="45" numFmtId="175" xfId="0" applyAlignment="1" applyBorder="1" applyFont="1" applyNumberFormat="1">
      <alignment horizontal="center" shrinkToFit="1" vertical="center" wrapText="0"/>
    </xf>
    <xf borderId="30" fillId="4" fontId="45" numFmtId="0" xfId="0" applyAlignment="1" applyBorder="1" applyFont="1">
      <alignment horizontal="center" shrinkToFit="1" vertical="center" wrapText="0"/>
    </xf>
    <xf borderId="0" fillId="0" fontId="30" numFmtId="177" xfId="0" applyAlignment="1" applyFont="1" applyNumberFormat="1">
      <alignment horizontal="center" shrinkToFit="1" wrapText="0"/>
    </xf>
    <xf borderId="0" fillId="0" fontId="30" numFmtId="0" xfId="0" applyAlignment="1" applyFont="1">
      <alignment horizontal="center" shrinkToFit="1" vertical="center" wrapText="0"/>
    </xf>
    <xf borderId="0" fillId="0" fontId="30" numFmtId="166" xfId="0" applyAlignment="1" applyFont="1" applyNumberFormat="1">
      <alignment horizontal="center" shrinkToFit="1" vertical="center" wrapText="0"/>
    </xf>
    <xf borderId="0" fillId="0" fontId="42" numFmtId="0" xfId="0" applyAlignment="1" applyFont="1">
      <alignment horizontal="center" shrinkToFit="1" vertical="center" wrapText="0"/>
    </xf>
    <xf borderId="0" fillId="0" fontId="42" numFmtId="166" xfId="0" applyAlignment="1" applyFont="1" applyNumberFormat="1">
      <alignment horizontal="center" shrinkToFit="1" vertical="center" wrapText="0"/>
    </xf>
    <xf borderId="0" fillId="0" fontId="42" numFmtId="167" xfId="0" applyAlignment="1" applyFont="1" applyNumberFormat="1">
      <alignment horizontal="center" shrinkToFit="1" wrapText="0"/>
    </xf>
    <xf borderId="0" fillId="0" fontId="44" numFmtId="0" xfId="0" applyAlignment="1" applyFont="1">
      <alignment horizontal="center" shrinkToFit="1" vertical="center" wrapText="0"/>
    </xf>
    <xf borderId="0" fillId="0" fontId="44" numFmtId="166" xfId="0" applyAlignment="1" applyFont="1" applyNumberFormat="1">
      <alignment horizontal="center" shrinkToFit="1" vertical="center" wrapText="0"/>
    </xf>
    <xf borderId="0" fillId="0" fontId="44" numFmtId="167" xfId="0" applyAlignment="1" applyFont="1" applyNumberFormat="1">
      <alignment horizontal="center" shrinkToFit="1" wrapText="0"/>
    </xf>
    <xf borderId="0" fillId="0" fontId="44" numFmtId="0" xfId="0" applyAlignment="1" applyFont="1">
      <alignment horizontal="left" shrinkToFit="1" wrapText="0"/>
    </xf>
    <xf borderId="0" fillId="0" fontId="42" numFmtId="0" xfId="0" applyAlignment="1" applyFont="1">
      <alignment horizontal="left" shrinkToFit="1" wrapText="0"/>
    </xf>
    <xf borderId="0" fillId="0" fontId="35" numFmtId="0" xfId="0" applyAlignment="1" applyFont="1">
      <alignment horizontal="left" shrinkToFit="1" wrapText="0"/>
    </xf>
    <xf borderId="0" fillId="0" fontId="43" numFmtId="0" xfId="0" applyAlignment="1" applyFont="1">
      <alignment shrinkToFit="1" vertical="top" wrapText="0"/>
    </xf>
    <xf borderId="0" fillId="0" fontId="43" numFmtId="0" xfId="0" applyAlignment="1" applyFont="1">
      <alignment horizontal="left" shrinkToFit="1" wrapText="0"/>
    </xf>
    <xf borderId="0" fillId="0" fontId="38" numFmtId="0" xfId="0" applyAlignment="1" applyFont="1">
      <alignment horizontal="center" shrinkToFit="1" wrapText="0"/>
    </xf>
    <xf borderId="0" fillId="0" fontId="35" numFmtId="0" xfId="0" applyAlignment="1" applyFont="1">
      <alignment horizontal="center" shrinkToFit="1" wrapText="0"/>
    </xf>
    <xf borderId="0" fillId="0" fontId="19" numFmtId="0" xfId="0" applyAlignment="1" applyFont="1">
      <alignment horizontal="left" shrinkToFit="1" vertical="center" wrapText="0"/>
    </xf>
    <xf borderId="0" fillId="0" fontId="19" numFmtId="0" xfId="0" applyAlignment="1" applyFont="1">
      <alignment horizontal="center" shrinkToFit="1" wrapText="0"/>
    </xf>
    <xf borderId="0" fillId="0" fontId="19" numFmtId="14" xfId="0" applyAlignment="1" applyFont="1" applyNumberFormat="1">
      <alignment shrinkToFit="1" wrapText="0"/>
    </xf>
    <xf borderId="0" fillId="0" fontId="19" numFmtId="2" xfId="0" applyAlignment="1" applyFont="1" applyNumberFormat="1">
      <alignment horizontal="left" shrinkToFit="1" wrapText="0"/>
    </xf>
    <xf borderId="0" fillId="0" fontId="19" numFmtId="0" xfId="0" applyAlignment="1" applyFont="1">
      <alignment horizontal="left" shrinkToFit="1" wrapText="0"/>
    </xf>
    <xf borderId="0" fillId="0" fontId="19" numFmtId="0" xfId="0" applyAlignment="1" applyFont="1">
      <alignment shrinkToFit="1" wrapText="0"/>
    </xf>
    <xf borderId="0" fillId="0" fontId="47" numFmtId="0" xfId="0" applyAlignment="1" applyFont="1">
      <alignment shrinkToFit="1" wrapText="0"/>
    </xf>
    <xf borderId="0" fillId="0" fontId="38" numFmtId="0" xfId="0" applyAlignment="1" applyFont="1">
      <alignment shrinkToFit="1" wrapText="0"/>
    </xf>
    <xf borderId="0" fillId="0" fontId="43" numFmtId="0" xfId="0" applyAlignment="1" applyFont="1">
      <alignment horizontal="left" shrinkToFit="1" vertical="center" wrapText="0"/>
    </xf>
    <xf borderId="0" fillId="0" fontId="43" numFmtId="168" xfId="0" applyAlignment="1" applyFont="1" applyNumberFormat="1">
      <alignment horizontal="left" shrinkToFit="1" wrapText="0"/>
    </xf>
    <xf borderId="0" fillId="0" fontId="43" numFmtId="9" xfId="0" applyAlignment="1" applyFont="1" applyNumberFormat="1">
      <alignment horizontal="center" shrinkToFit="1" wrapText="0"/>
    </xf>
    <xf borderId="0" fillId="0" fontId="43" numFmtId="10" xfId="0" applyAlignment="1" applyFont="1" applyNumberFormat="1">
      <alignment horizontal="center" shrinkToFit="1" wrapText="0"/>
    </xf>
    <xf borderId="0" fillId="0" fontId="43" numFmtId="9" xfId="0" applyAlignment="1" applyFont="1" applyNumberFormat="1">
      <alignment horizontal="left" shrinkToFit="1" wrapText="0"/>
    </xf>
    <xf borderId="0" fillId="0" fontId="38" numFmtId="9" xfId="0" applyAlignment="1" applyFont="1" applyNumberFormat="1">
      <alignment horizontal="center" shrinkToFit="1" wrapText="0"/>
    </xf>
    <xf borderId="0" fillId="0" fontId="38" numFmtId="9" xfId="0" applyAlignment="1" applyFont="1" applyNumberFormat="1">
      <alignment horizontal="left" shrinkToFit="1" wrapText="0"/>
    </xf>
    <xf borderId="0" fillId="0" fontId="38" numFmtId="0" xfId="0" applyAlignment="1" applyFont="1">
      <alignment horizontal="left" shrinkToFit="1" wrapText="0"/>
    </xf>
    <xf borderId="0" fillId="0" fontId="43" numFmtId="177" xfId="0" applyAlignment="1" applyFont="1" applyNumberFormat="1">
      <alignment horizontal="center" shrinkToFit="1" vertical="center" wrapText="0"/>
    </xf>
    <xf borderId="0" fillId="0" fontId="43" numFmtId="1" xfId="0" applyAlignment="1" applyFont="1" applyNumberFormat="1">
      <alignment horizontal="center" shrinkToFit="1" vertical="center" wrapText="0"/>
    </xf>
    <xf borderId="0" fillId="0" fontId="44" numFmtId="0" xfId="0" applyAlignment="1" applyFont="1">
      <alignment horizontal="center" shrinkToFit="1" wrapText="0"/>
    </xf>
    <xf borderId="0" fillId="0" fontId="30" numFmtId="178" xfId="0" applyAlignment="1" applyFont="1" applyNumberFormat="1">
      <alignment horizontal="center" shrinkToFit="1" wrapText="0"/>
    </xf>
    <xf borderId="0" fillId="0" fontId="30" numFmtId="166" xfId="0" applyAlignment="1" applyFont="1" applyNumberFormat="1">
      <alignment horizontal="center" shrinkToFit="1" wrapText="0"/>
    </xf>
    <xf borderId="0" fillId="0" fontId="43" numFmtId="177" xfId="0" applyAlignment="1" applyFont="1" applyNumberFormat="1">
      <alignment horizontal="center" shrinkToFit="1" wrapText="0"/>
    </xf>
    <xf borderId="30" fillId="3" fontId="45" numFmtId="166" xfId="0" applyAlignment="1" applyBorder="1" applyFont="1" applyNumberFormat="1">
      <alignment horizontal="center" shrinkToFit="1" vertical="center" wrapText="0"/>
    </xf>
    <xf borderId="30" fillId="6" fontId="43" numFmtId="177" xfId="0" applyAlignment="1" applyBorder="1" applyFont="1" applyNumberFormat="1">
      <alignment horizontal="center" shrinkToFit="1" vertical="center" wrapText="0"/>
    </xf>
    <xf borderId="30" fillId="4" fontId="45" numFmtId="177" xfId="0" applyAlignment="1" applyBorder="1" applyFont="1" applyNumberFormat="1">
      <alignment horizontal="center" shrinkToFit="1" vertical="center" wrapText="0"/>
    </xf>
    <xf borderId="30" fillId="3" fontId="48" numFmtId="1" xfId="0" applyAlignment="1" applyBorder="1" applyFont="1" applyNumberFormat="1">
      <alignment horizontal="center" shrinkToFit="1" vertical="center" wrapText="0"/>
    </xf>
    <xf borderId="0" fillId="0" fontId="45" numFmtId="177" xfId="0" applyAlignment="1" applyFont="1" applyNumberFormat="1">
      <alignment horizontal="center" shrinkToFit="1" vertical="center" wrapText="0"/>
    </xf>
    <xf borderId="0" fillId="0" fontId="42" numFmtId="164" xfId="0" applyAlignment="1" applyFont="1" applyNumberFormat="1">
      <alignment shrinkToFit="1" wrapText="0"/>
    </xf>
    <xf borderId="0" fillId="0" fontId="30" numFmtId="177" xfId="0" applyAlignment="1" applyFont="1" applyNumberFormat="1">
      <alignment horizontal="center" shrinkToFit="1" vertical="center" wrapText="0"/>
    </xf>
    <xf borderId="0" fillId="0" fontId="43" numFmtId="164" xfId="0" applyAlignment="1" applyFont="1" applyNumberFormat="1">
      <alignment horizontal="center" shrinkToFit="1" vertical="center" wrapText="0"/>
    </xf>
    <xf borderId="0" fillId="0" fontId="43" numFmtId="168" xfId="0" applyAlignment="1" applyFont="1" applyNumberFormat="1">
      <alignment horizontal="center" shrinkToFit="1" vertical="center" wrapText="0"/>
    </xf>
    <xf borderId="0" fillId="0" fontId="30" numFmtId="1" xfId="0" applyAlignment="1" applyFont="1" applyNumberFormat="1">
      <alignment horizontal="center" shrinkToFit="1" vertical="center" wrapText="0"/>
    </xf>
    <xf borderId="0" fillId="0" fontId="43" numFmtId="2" xfId="0" applyAlignment="1" applyFont="1" applyNumberFormat="1">
      <alignment horizontal="center" shrinkToFit="1" wrapText="0"/>
    </xf>
    <xf borderId="0" fillId="0" fontId="43" numFmtId="164" xfId="0" applyAlignment="1" applyFont="1" applyNumberFormat="1">
      <alignment horizontal="center" shrinkToFit="1" wrapText="0"/>
    </xf>
    <xf borderId="0" fillId="0" fontId="43" numFmtId="2" xfId="0" applyAlignment="1" applyFont="1" applyNumberFormat="1">
      <alignment horizontal="center" shrinkToFit="1" vertical="center" wrapText="0"/>
    </xf>
    <xf borderId="0" fillId="0" fontId="43" numFmtId="168" xfId="0" applyAlignment="1" applyFont="1" applyNumberFormat="1">
      <alignment horizontal="center" shrinkToFit="1" wrapText="0"/>
    </xf>
    <xf borderId="30" fillId="6" fontId="30" numFmtId="177" xfId="0" applyAlignment="1" applyBorder="1" applyFont="1" applyNumberFormat="1">
      <alignment horizontal="center" shrinkToFit="1" vertical="center" wrapText="0"/>
    </xf>
    <xf borderId="0" fillId="0" fontId="35" numFmtId="164" xfId="0" applyAlignment="1" applyFont="1" applyNumberFormat="1">
      <alignment shrinkToFit="1" wrapText="0"/>
    </xf>
    <xf borderId="0" fillId="0" fontId="19" numFmtId="164" xfId="0" applyAlignment="1" applyFont="1" applyNumberFormat="1">
      <alignment horizontal="left" shrinkToFit="1" vertical="center" wrapText="0"/>
    </xf>
    <xf borderId="0" fillId="0" fontId="35" numFmtId="164" xfId="0" applyAlignment="1" applyFont="1" applyNumberFormat="1">
      <alignment horizontal="left" shrinkToFit="1" wrapText="0"/>
    </xf>
    <xf borderId="0" fillId="0" fontId="19" numFmtId="164" xfId="0" applyAlignment="1" applyFont="1" applyNumberFormat="1">
      <alignment horizontal="left" shrinkToFit="1" wrapText="0"/>
    </xf>
    <xf borderId="0" fillId="0" fontId="49" numFmtId="0" xfId="0" applyAlignment="1" applyFont="1">
      <alignment horizontal="center" shrinkToFit="1" wrapText="0"/>
    </xf>
    <xf borderId="0" fillId="0" fontId="12" numFmtId="0" xfId="0" applyAlignment="1" applyFont="1">
      <alignment horizontal="center" shrinkToFit="1" vertical="center" wrapText="0"/>
    </xf>
    <xf borderId="0" fillId="0" fontId="50" numFmtId="0" xfId="0" applyAlignment="1" applyFont="1">
      <alignment horizontal="left" shrinkToFit="1" vertical="center" wrapText="0"/>
    </xf>
    <xf borderId="0" fillId="0" fontId="49" numFmtId="0" xfId="0" applyAlignment="1" applyFont="1">
      <alignment shrinkToFit="1" wrapText="0"/>
    </xf>
    <xf borderId="0" fillId="0" fontId="39" numFmtId="167" xfId="0" applyAlignment="1" applyFont="1" applyNumberFormat="1">
      <alignment horizontal="center" shrinkToFit="1" wrapText="0"/>
    </xf>
    <xf borderId="0" fillId="0" fontId="8" numFmtId="164" xfId="0" applyAlignment="1" applyFont="1" applyNumberFormat="1">
      <alignment shrinkToFit="1" wrapText="0"/>
    </xf>
    <xf borderId="0" fillId="0" fontId="2" numFmtId="164" xfId="0" applyAlignment="1" applyFont="1" applyNumberFormat="1">
      <alignment shrinkToFit="1" wrapText="0"/>
    </xf>
    <xf borderId="0" fillId="0" fontId="49" numFmtId="167" xfId="0" applyAlignment="1" applyFont="1" applyNumberFormat="1">
      <alignment shrinkToFit="1" wrapText="0"/>
    </xf>
    <xf borderId="0" fillId="0" fontId="12" numFmtId="16" xfId="0" applyAlignment="1" applyFont="1" applyNumberFormat="1">
      <alignment horizontal="center" shrinkToFit="1" vertical="center" wrapText="0"/>
    </xf>
    <xf borderId="0" fillId="0" fontId="12" numFmtId="166" xfId="0" applyAlignment="1" applyFont="1" applyNumberFormat="1">
      <alignment horizontal="center" shrinkToFit="1" vertical="center" wrapText="0"/>
    </xf>
    <xf borderId="0" fillId="0" fontId="2" numFmtId="168" xfId="0" applyAlignment="1" applyFont="1" applyNumberFormat="1">
      <alignment shrinkToFit="1" wrapText="0"/>
    </xf>
    <xf borderId="0" fillId="0" fontId="8" numFmtId="168" xfId="0" applyAlignment="1" applyFont="1" applyNumberFormat="1">
      <alignment shrinkToFit="1" wrapText="0"/>
    </xf>
    <xf borderId="0" fillId="0" fontId="49" numFmtId="0" xfId="0" applyAlignment="1" applyFont="1">
      <alignment horizontal="left" shrinkToFit="1" vertical="center" wrapText="0"/>
    </xf>
    <xf borderId="0" fillId="0" fontId="51" numFmtId="0" xfId="0" applyAlignment="1" applyFont="1">
      <alignment horizontal="left" shrinkToFit="1" vertical="center" wrapText="0"/>
    </xf>
    <xf borderId="0" fillId="0" fontId="39" numFmtId="0" xfId="0" applyAlignment="1" applyFont="1">
      <alignment horizontal="center" shrinkToFit="1" wrapText="0"/>
    </xf>
    <xf borderId="0" fillId="0" fontId="39" numFmtId="177" xfId="0" applyAlignment="1" applyFont="1" applyNumberFormat="1">
      <alignment horizontal="center" shrinkToFit="1" wrapText="0"/>
    </xf>
    <xf borderId="0" fillId="0" fontId="39" numFmtId="168" xfId="0" applyAlignment="1" applyFont="1" applyNumberFormat="1">
      <alignment horizontal="center" shrinkToFit="1" wrapText="0"/>
    </xf>
    <xf borderId="0" fillId="0" fontId="39" numFmtId="176" xfId="0" applyAlignment="1" applyFont="1" applyNumberFormat="1">
      <alignment horizontal="center" shrinkToFit="1" wrapText="0"/>
    </xf>
    <xf borderId="0" fillId="0" fontId="12" numFmtId="0" xfId="0" applyAlignment="1" applyFont="1">
      <alignment horizontal="center" shrinkToFit="1" wrapText="0"/>
    </xf>
    <xf borderId="0" fillId="0" fontId="8" numFmtId="2" xfId="0" applyAlignment="1" applyFont="1" applyNumberFormat="1">
      <alignment shrinkToFit="1" wrapText="0"/>
    </xf>
    <xf borderId="0" fillId="0" fontId="12" numFmtId="167" xfId="0" applyAlignment="1" applyFont="1" applyNumberFormat="1">
      <alignment horizontal="center" shrinkToFit="1" vertical="center" wrapText="0"/>
    </xf>
    <xf borderId="0" fillId="0" fontId="8" numFmtId="0" xfId="0" applyAlignment="1" applyFont="1">
      <alignment horizontal="center" shrinkToFit="1" wrapText="0"/>
    </xf>
    <xf borderId="0" fillId="0" fontId="52" numFmtId="0" xfId="0" applyAlignment="1" applyFont="1">
      <alignment shrinkToFit="1" wrapText="0"/>
    </xf>
    <xf borderId="30" fillId="6" fontId="30" numFmtId="0" xfId="0" applyAlignment="1" applyBorder="1" applyFont="1">
      <alignment horizontal="center" shrinkToFit="1" vertical="center" wrapText="0"/>
    </xf>
    <xf borderId="30" fillId="4" fontId="53" numFmtId="177" xfId="0" applyAlignment="1" applyBorder="1" applyFont="1" applyNumberFormat="1">
      <alignment horizontal="center" shrinkToFit="1" vertical="center" wrapText="0"/>
    </xf>
    <xf borderId="30" fillId="4" fontId="53" numFmtId="0" xfId="0" applyAlignment="1" applyBorder="1" applyFont="1">
      <alignment horizontal="center" shrinkToFit="1" vertical="center" wrapText="0"/>
    </xf>
    <xf borderId="0" fillId="0" fontId="54" numFmtId="0" xfId="0" applyAlignment="1" applyFont="1">
      <alignment horizontal="center" shrinkToFit="1" vertical="center" wrapText="0"/>
    </xf>
    <xf borderId="0" fillId="0" fontId="54" numFmtId="166" xfId="0" applyAlignment="1" applyFont="1" applyNumberFormat="1">
      <alignment horizontal="center" shrinkToFit="1" vertical="center" wrapText="0"/>
    </xf>
    <xf borderId="0" fillId="0" fontId="50" numFmtId="0" xfId="0" applyAlignment="1" applyFont="1">
      <alignment horizontal="center" shrinkToFit="1" vertical="center" wrapText="0"/>
    </xf>
    <xf borderId="0" fillId="0" fontId="50" numFmtId="166" xfId="0" applyAlignment="1" applyFont="1" applyNumberFormat="1">
      <alignment horizontal="center" shrinkToFit="1" vertical="center" wrapText="0"/>
    </xf>
    <xf borderId="0" fillId="0" fontId="49" numFmtId="167" xfId="0" applyAlignment="1" applyFont="1" applyNumberFormat="1">
      <alignment horizontal="center" shrinkToFit="1" wrapText="0"/>
    </xf>
    <xf borderId="0" fillId="0" fontId="51" numFmtId="0" xfId="0" applyAlignment="1" applyFont="1">
      <alignment horizontal="center" shrinkToFit="1" vertical="center" wrapText="0"/>
    </xf>
    <xf borderId="0" fillId="0" fontId="51" numFmtId="166" xfId="0" applyAlignment="1" applyFont="1" applyNumberFormat="1">
      <alignment horizontal="center" shrinkToFit="1" vertical="center" wrapText="0"/>
    </xf>
    <xf borderId="0" fillId="0" fontId="7" numFmtId="167" xfId="0" applyAlignment="1" applyFont="1" applyNumberFormat="1">
      <alignment horizontal="center" shrinkToFit="1" wrapText="0"/>
    </xf>
    <xf borderId="0" fillId="0" fontId="49" numFmtId="0" xfId="0" applyAlignment="1" applyFont="1">
      <alignment horizontal="left" shrinkToFit="1" wrapText="0"/>
    </xf>
    <xf borderId="0" fillId="0" fontId="8" numFmtId="0" xfId="0" applyAlignment="1" applyFont="1">
      <alignment shrinkToFit="1" vertical="top" wrapText="0"/>
    </xf>
    <xf borderId="0" fillId="0" fontId="8" numFmtId="0" xfId="0" applyAlignment="1" applyFont="1">
      <alignment horizontal="left" shrinkToFit="1" wrapText="0"/>
    </xf>
    <xf borderId="0" fillId="0" fontId="3" numFmtId="0" xfId="0" applyAlignment="1" applyFont="1">
      <alignment horizontal="center" shrinkToFit="1" wrapText="0"/>
    </xf>
    <xf borderId="0" fillId="0" fontId="17" numFmtId="0" xfId="0" applyAlignment="1" applyFont="1">
      <alignment horizontal="left" shrinkToFit="1" vertical="center" wrapText="0"/>
    </xf>
    <xf borderId="0" fillId="0" fontId="2" numFmtId="0" xfId="0" applyAlignment="1" applyFont="1">
      <alignment horizontal="center" shrinkToFit="1" wrapText="0"/>
    </xf>
    <xf borderId="0" fillId="0" fontId="2" numFmtId="14" xfId="0" applyAlignment="1" applyFont="1" applyNumberFormat="1">
      <alignment shrinkToFit="1" wrapText="0"/>
    </xf>
    <xf borderId="0" fillId="0" fontId="2" numFmtId="2" xfId="0" applyAlignment="1" applyFont="1" applyNumberFormat="1">
      <alignment horizontal="left" shrinkToFit="1" wrapText="0"/>
    </xf>
    <xf borderId="0" fillId="0" fontId="2" numFmtId="0" xfId="0" applyAlignment="1" applyFont="1">
      <alignment horizontal="left" shrinkToFit="1" wrapText="0"/>
    </xf>
    <xf borderId="0" fillId="0" fontId="8" numFmtId="0" xfId="0" applyAlignment="1" applyFont="1">
      <alignment horizontal="center" shrinkToFit="1" vertical="center" wrapText="0"/>
    </xf>
    <xf borderId="0" fillId="0" fontId="8" numFmtId="0" xfId="0" applyAlignment="1" applyFont="1">
      <alignment horizontal="left" shrinkToFit="1" vertical="center" wrapText="0"/>
    </xf>
    <xf borderId="0" fillId="0" fontId="8" numFmtId="168" xfId="0" applyAlignment="1" applyFont="1" applyNumberFormat="1">
      <alignment horizontal="left" shrinkToFit="1" wrapText="0"/>
    </xf>
    <xf borderId="0" fillId="0" fontId="8" numFmtId="9" xfId="0" applyAlignment="1" applyFont="1" applyNumberFormat="1">
      <alignment horizontal="center" shrinkToFit="1" wrapText="0"/>
    </xf>
    <xf borderId="0" fillId="0" fontId="8" numFmtId="10" xfId="0" applyAlignment="1" applyFont="1" applyNumberFormat="1">
      <alignment horizontal="center" shrinkToFit="1" wrapText="0"/>
    </xf>
    <xf borderId="30" fillId="11" fontId="55" numFmtId="0" xfId="0" applyAlignment="1" applyBorder="1" applyFill="1" applyFont="1">
      <alignment shrinkToFit="1" wrapText="0"/>
    </xf>
    <xf borderId="0" fillId="0" fontId="3" numFmtId="0" xfId="0" applyFont="1"/>
    <xf borderId="30" fillId="11" fontId="3" numFmtId="0" xfId="0" applyAlignment="1" applyBorder="1" applyFont="1">
      <alignment shrinkToFit="1" wrapText="0"/>
    </xf>
    <xf borderId="61" fillId="5" fontId="3" numFmtId="0" xfId="0" applyAlignment="1" applyBorder="1" applyFont="1">
      <alignment shrinkToFit="1" wrapText="0"/>
    </xf>
    <xf borderId="70" fillId="12" fontId="56" numFmtId="0" xfId="0" applyAlignment="1" applyBorder="1" applyFill="1" applyFont="1">
      <alignment horizontal="center" shrinkToFit="1" wrapText="0"/>
    </xf>
    <xf borderId="71" fillId="4" fontId="57" numFmtId="0" xfId="0" applyAlignment="1" applyBorder="1" applyFont="1">
      <alignment horizontal="center" shrinkToFit="1" wrapText="0"/>
    </xf>
    <xf borderId="71" fillId="12" fontId="56" numFmtId="0" xfId="0" applyAlignment="1" applyBorder="1" applyFont="1">
      <alignment horizontal="center" shrinkToFit="1" wrapText="0"/>
    </xf>
    <xf borderId="66" fillId="12" fontId="56" numFmtId="0" xfId="0" applyAlignment="1" applyBorder="1" applyFont="1">
      <alignment horizontal="center" shrinkToFit="1" wrapText="0"/>
    </xf>
    <xf borderId="72" fillId="5" fontId="3" numFmtId="0" xfId="0" applyAlignment="1" applyBorder="1" applyFont="1">
      <alignment shrinkToFit="1" wrapText="0"/>
    </xf>
    <xf borderId="39" fillId="5" fontId="3" numFmtId="0" xfId="0" applyAlignment="1" applyBorder="1" applyFont="1">
      <alignment shrinkToFit="1" wrapText="0"/>
    </xf>
  </cellXfs>
  <cellStyles count="1">
    <cellStyle xfId="0" name="Normal" builtinId="0"/>
  </cellStyles>
  <dxfs count="1">
    <dxf>
      <font/>
      <fill>
        <patternFill patternType="solid">
          <fgColor rgb="FF99CC00"/>
          <bgColor rgb="FF99CC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1.0"/>
    <col customWidth="1" min="3" max="3" width="18.57"/>
    <col customWidth="1" min="4" max="4" width="17.43"/>
    <col customWidth="1" min="5" max="5" width="15.57"/>
    <col customWidth="1" min="6" max="6" width="18.29"/>
    <col customWidth="1" min="7" max="7" width="17.14"/>
    <col customWidth="1" min="8" max="8" width="22.43"/>
    <col customWidth="1" hidden="1" min="9" max="11" width="8.0"/>
    <col customWidth="1" hidden="1" min="12" max="12" width="13.14"/>
    <col customWidth="1" hidden="1" min="13" max="14" width="8.0"/>
    <col customWidth="1" min="15" max="16" width="13.0"/>
    <col customWidth="1" min="17" max="17" width="15.14"/>
    <col customWidth="1" min="18" max="18" width="13.86"/>
    <col customWidth="1" min="19" max="19" width="15.14"/>
    <col customWidth="1" min="20" max="20" width="13.86"/>
    <col customWidth="1" min="21" max="25" width="9.14"/>
    <col customWidth="1" min="26" max="26" width="8.0"/>
  </cols>
  <sheetData>
    <row r="1" ht="20.25" customHeight="1">
      <c r="A1" s="1" t="s">
        <v>0</v>
      </c>
      <c r="B1" s="2"/>
      <c r="C1" s="2"/>
      <c r="D1" s="2"/>
      <c r="F1" s="3"/>
      <c r="S1" s="4"/>
      <c r="T1" s="4"/>
      <c r="U1" s="4"/>
      <c r="V1" s="4"/>
      <c r="W1" s="4"/>
      <c r="X1" s="4"/>
      <c r="Y1" s="4"/>
    </row>
    <row r="2" ht="12.75" customHeight="1">
      <c r="A2" s="2"/>
      <c r="B2" s="2"/>
      <c r="C2" s="2"/>
      <c r="D2" s="2"/>
      <c r="F2" s="3"/>
      <c r="S2" s="4"/>
      <c r="T2" s="4"/>
      <c r="U2" s="4"/>
      <c r="V2" s="4"/>
      <c r="W2" s="4"/>
      <c r="X2" s="4"/>
      <c r="Y2" s="4"/>
    </row>
    <row r="3" ht="18.0" customHeight="1">
      <c r="A3" s="5" t="s">
        <v>1</v>
      </c>
      <c r="B3" s="6"/>
      <c r="C3" s="6"/>
      <c r="D3" s="2"/>
      <c r="F3" s="3"/>
      <c r="S3" s="4"/>
      <c r="T3" s="4"/>
      <c r="U3" s="4"/>
      <c r="V3" s="4"/>
      <c r="W3" s="4"/>
      <c r="X3" s="4"/>
      <c r="Y3" s="4"/>
    </row>
    <row r="4" ht="29.25" customHeight="1">
      <c r="A4" s="7"/>
      <c r="F4" s="8" t="s">
        <v>2</v>
      </c>
      <c r="G4" s="9" t="s">
        <v>3</v>
      </c>
      <c r="S4" s="4"/>
      <c r="T4" s="4"/>
      <c r="U4" s="4"/>
      <c r="V4" s="4"/>
      <c r="W4" s="4"/>
      <c r="X4" s="4"/>
      <c r="Y4" s="4"/>
    </row>
    <row r="5" ht="18.0" customHeight="1">
      <c r="A5" s="7" t="s">
        <v>4</v>
      </c>
      <c r="F5" s="3"/>
      <c r="G5" s="10" t="s">
        <v>5</v>
      </c>
      <c r="S5" s="4"/>
      <c r="T5" s="4"/>
      <c r="U5" s="4"/>
      <c r="V5" s="4"/>
      <c r="W5" s="4"/>
      <c r="X5" s="4"/>
      <c r="Y5" s="4"/>
    </row>
    <row r="6" ht="13.5" customHeight="1">
      <c r="F6" s="3"/>
      <c r="S6" s="4"/>
      <c r="T6" s="4"/>
      <c r="U6" s="4"/>
      <c r="V6" s="4"/>
      <c r="W6" s="4"/>
      <c r="X6" s="4"/>
      <c r="Y6" s="4"/>
    </row>
    <row r="7" ht="36.0" customHeight="1">
      <c r="A7" s="11" t="s">
        <v>6</v>
      </c>
      <c r="B7" s="12"/>
      <c r="C7" s="13" t="s">
        <v>7</v>
      </c>
      <c r="D7" s="14" t="s">
        <v>8</v>
      </c>
      <c r="E7" s="15" t="s">
        <v>9</v>
      </c>
      <c r="F7" s="16"/>
      <c r="G7" s="17" t="s">
        <v>10</v>
      </c>
      <c r="S7" s="4"/>
      <c r="T7" s="4"/>
      <c r="U7" s="4"/>
      <c r="V7" s="4"/>
      <c r="W7" s="4"/>
      <c r="X7" s="4"/>
      <c r="Y7" s="4"/>
    </row>
    <row r="8" ht="15.75" customHeight="1">
      <c r="A8" s="18">
        <v>1.0</v>
      </c>
      <c r="B8" s="19"/>
      <c r="C8" s="20"/>
      <c r="D8" s="21"/>
      <c r="E8" s="22"/>
      <c r="F8" s="23"/>
      <c r="G8" s="24">
        <f t="shared" ref="G8:G11" si="1">+D8*E8</f>
        <v>0</v>
      </c>
      <c r="H8" s="25">
        <f t="shared" ref="H8:H11" si="2">E8-G8</f>
        <v>0</v>
      </c>
      <c r="I8" s="26"/>
      <c r="J8" s="26"/>
      <c r="K8" s="26"/>
      <c r="L8" s="26"/>
      <c r="M8" s="26"/>
      <c r="N8" s="26"/>
      <c r="O8" s="26"/>
      <c r="P8" s="26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7">
        <v>2.0</v>
      </c>
      <c r="B9" s="28"/>
      <c r="C9" s="28"/>
      <c r="D9" s="29"/>
      <c r="E9" s="30"/>
      <c r="F9" s="31"/>
      <c r="G9" s="32">
        <f t="shared" si="1"/>
        <v>0</v>
      </c>
      <c r="H9" s="25">
        <f t="shared" si="2"/>
        <v>0</v>
      </c>
      <c r="I9" s="26"/>
      <c r="J9" s="26"/>
      <c r="K9" s="26"/>
      <c r="L9" s="26"/>
      <c r="M9" s="26"/>
      <c r="N9" s="26"/>
      <c r="O9" s="26"/>
      <c r="P9" s="26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7">
        <v>3.0</v>
      </c>
      <c r="B10" s="28"/>
      <c r="C10" s="28"/>
      <c r="D10" s="33"/>
      <c r="E10" s="30"/>
      <c r="F10" s="34"/>
      <c r="G10" s="32">
        <f t="shared" si="1"/>
        <v>0</v>
      </c>
      <c r="H10" s="25">
        <f t="shared" si="2"/>
        <v>0</v>
      </c>
      <c r="I10" s="26"/>
      <c r="J10" s="26"/>
      <c r="K10" s="26"/>
      <c r="L10" s="26"/>
      <c r="M10" s="26"/>
      <c r="N10" s="26"/>
      <c r="O10" s="26"/>
      <c r="P10" s="2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7">
        <v>4.0</v>
      </c>
      <c r="B11" s="28"/>
      <c r="C11" s="28"/>
      <c r="D11" s="33"/>
      <c r="E11" s="35"/>
      <c r="F11" s="36"/>
      <c r="G11" s="37">
        <f t="shared" si="1"/>
        <v>0</v>
      </c>
      <c r="H11" s="25">
        <f t="shared" si="2"/>
        <v>0</v>
      </c>
      <c r="I11" s="26"/>
      <c r="J11" s="26"/>
      <c r="K11" s="26"/>
      <c r="L11" s="26"/>
      <c r="M11" s="26"/>
      <c r="N11" s="26"/>
      <c r="O11" s="26"/>
      <c r="P11" s="2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8"/>
      <c r="B12" s="39"/>
      <c r="C12" s="40"/>
      <c r="D12" s="41"/>
      <c r="E12" s="42">
        <f>SUM(E8:E11)</f>
        <v>0</v>
      </c>
      <c r="G12" s="43">
        <f>SUM(G8:G11)</f>
        <v>0</v>
      </c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4"/>
      <c r="B13" s="45"/>
      <c r="C13" s="45"/>
      <c r="D13" s="46"/>
      <c r="E13" s="47"/>
      <c r="F13" s="48"/>
      <c r="G13" s="49"/>
      <c r="S13" s="4"/>
      <c r="T13" s="4"/>
      <c r="U13" s="4"/>
      <c r="V13" s="4"/>
      <c r="W13" s="4"/>
      <c r="X13" s="4"/>
      <c r="Y13" s="4"/>
    </row>
    <row r="14" ht="12.75" customHeight="1">
      <c r="F14" s="3"/>
      <c r="S14" s="4"/>
      <c r="T14" s="4"/>
      <c r="U14" s="4"/>
      <c r="V14" s="4"/>
      <c r="W14" s="4"/>
      <c r="X14" s="4"/>
      <c r="Y14" s="4"/>
    </row>
    <row r="15" ht="12.75" customHeight="1">
      <c r="F15" s="3"/>
      <c r="S15" s="4"/>
      <c r="T15" s="4"/>
      <c r="U15" s="4"/>
      <c r="V15" s="4"/>
      <c r="W15" s="4"/>
      <c r="X15" s="4"/>
      <c r="Y15" s="4"/>
    </row>
    <row r="16" ht="18.0" customHeight="1">
      <c r="A16" s="7" t="s">
        <v>11</v>
      </c>
      <c r="F16" s="3"/>
      <c r="S16" s="4"/>
      <c r="T16" s="4"/>
      <c r="U16" s="4"/>
      <c r="V16" s="4"/>
      <c r="W16" s="4"/>
      <c r="X16" s="4"/>
      <c r="Y16" s="4"/>
    </row>
    <row r="17" ht="12.75" customHeight="1">
      <c r="F17" s="3"/>
      <c r="S17" s="4"/>
      <c r="T17" s="4"/>
      <c r="U17" s="4"/>
      <c r="V17" s="4"/>
      <c r="W17" s="4"/>
      <c r="X17" s="4"/>
      <c r="Y17" s="4"/>
    </row>
    <row r="18" ht="33.75" customHeight="1">
      <c r="A18" s="50"/>
      <c r="B18" s="27" t="s">
        <v>12</v>
      </c>
      <c r="C18" s="51" t="s">
        <v>13</v>
      </c>
      <c r="D18" s="52"/>
      <c r="E18" s="53"/>
      <c r="F18" s="54" t="s">
        <v>14</v>
      </c>
      <c r="G18" s="27" t="s">
        <v>15</v>
      </c>
      <c r="H18" s="27" t="s">
        <v>16</v>
      </c>
      <c r="J18" s="27" t="s">
        <v>17</v>
      </c>
      <c r="K18" s="27" t="s">
        <v>15</v>
      </c>
      <c r="L18" s="55" t="s">
        <v>18</v>
      </c>
      <c r="O18" s="56"/>
      <c r="P18" s="27" t="s">
        <v>17</v>
      </c>
      <c r="Q18" s="27" t="s">
        <v>15</v>
      </c>
      <c r="R18" s="55" t="s">
        <v>18</v>
      </c>
      <c r="S18" s="4"/>
      <c r="T18" s="4" t="s">
        <v>19</v>
      </c>
      <c r="U18" s="4" t="s">
        <v>20</v>
      </c>
      <c r="V18" s="4" t="s">
        <v>21</v>
      </c>
      <c r="W18" s="4" t="s">
        <v>22</v>
      </c>
      <c r="X18" s="4"/>
      <c r="Y18" s="4"/>
    </row>
    <row r="19" ht="24.0" customHeight="1">
      <c r="A19" s="57">
        <v>1.0</v>
      </c>
      <c r="B19" s="58" t="s">
        <v>23</v>
      </c>
      <c r="C19" s="59">
        <v>106.0</v>
      </c>
      <c r="D19" s="59">
        <v>218.0</v>
      </c>
      <c r="E19" s="59">
        <v>122.0</v>
      </c>
      <c r="F19" s="60">
        <v>56.4</v>
      </c>
      <c r="G19" s="59">
        <v>3.0</v>
      </c>
      <c r="H19" s="61">
        <f t="shared" ref="H19:H99" si="4">+G19*F19</f>
        <v>169.2</v>
      </c>
      <c r="I19" s="62"/>
      <c r="J19" s="63">
        <f t="shared" ref="J19:J21" si="5">D19*25.4/1000</f>
        <v>5.5372</v>
      </c>
      <c r="K19" s="64">
        <f t="shared" ref="K19:K21" si="6">+G19</f>
        <v>3</v>
      </c>
      <c r="L19" s="64">
        <f t="shared" ref="L19:L21" si="7">K19*J19</f>
        <v>16.6116</v>
      </c>
      <c r="M19" s="62"/>
      <c r="N19" s="62"/>
      <c r="O19" s="65"/>
      <c r="P19" s="63">
        <f t="shared" ref="P19:P99" si="8">E19/100</f>
        <v>1.22</v>
      </c>
      <c r="Q19" s="64">
        <f t="shared" ref="Q19:Q99" si="9">G19</f>
        <v>3</v>
      </c>
      <c r="R19" s="64">
        <f t="shared" ref="R19:R99" si="10">Q19*P19</f>
        <v>3.66</v>
      </c>
      <c r="S19" s="66"/>
      <c r="T19" s="66">
        <f t="shared" ref="T19:U19" si="3">C19/100</f>
        <v>1.06</v>
      </c>
      <c r="U19" s="66">
        <f t="shared" si="3"/>
        <v>2.18</v>
      </c>
      <c r="V19" s="66">
        <f t="shared" ref="V19:V99" si="12">R19</f>
        <v>3.66</v>
      </c>
      <c r="W19" s="67">
        <f t="shared" ref="W19:W49" si="13">T19*U19*V19</f>
        <v>8.457528</v>
      </c>
      <c r="X19" s="66"/>
      <c r="Y19" s="66"/>
      <c r="Z19" s="62"/>
    </row>
    <row r="20" ht="24.0" customHeight="1">
      <c r="A20" s="57">
        <v>2.0</v>
      </c>
      <c r="B20" s="59" t="s">
        <v>23</v>
      </c>
      <c r="C20" s="59">
        <v>106.0</v>
      </c>
      <c r="D20" s="59">
        <v>218.0</v>
      </c>
      <c r="E20" s="59">
        <v>131.0</v>
      </c>
      <c r="F20" s="60">
        <v>60.56</v>
      </c>
      <c r="G20" s="59">
        <v>1.0</v>
      </c>
      <c r="H20" s="61">
        <f t="shared" si="4"/>
        <v>60.56</v>
      </c>
      <c r="I20" s="62"/>
      <c r="J20" s="63">
        <f t="shared" si="5"/>
        <v>5.5372</v>
      </c>
      <c r="K20" s="64">
        <f t="shared" si="6"/>
        <v>1</v>
      </c>
      <c r="L20" s="64">
        <f t="shared" si="7"/>
        <v>5.5372</v>
      </c>
      <c r="M20" s="62"/>
      <c r="N20" s="62"/>
      <c r="O20" s="68"/>
      <c r="P20" s="63">
        <f t="shared" si="8"/>
        <v>1.31</v>
      </c>
      <c r="Q20" s="64">
        <f t="shared" si="9"/>
        <v>1</v>
      </c>
      <c r="R20" s="64">
        <f t="shared" si="10"/>
        <v>1.31</v>
      </c>
      <c r="S20" s="66"/>
      <c r="T20" s="66">
        <f t="shared" ref="T20:U20" si="11">C20/100</f>
        <v>1.06</v>
      </c>
      <c r="U20" s="66">
        <f t="shared" si="11"/>
        <v>2.18</v>
      </c>
      <c r="V20" s="66">
        <f t="shared" si="12"/>
        <v>1.31</v>
      </c>
      <c r="W20" s="67">
        <f t="shared" si="13"/>
        <v>3.027148</v>
      </c>
      <c r="X20" s="66"/>
      <c r="Y20" s="66"/>
      <c r="Z20" s="62"/>
    </row>
    <row r="21" ht="24.0" customHeight="1">
      <c r="A21" s="57">
        <v>3.0</v>
      </c>
      <c r="B21" s="59" t="s">
        <v>23</v>
      </c>
      <c r="C21" s="59">
        <v>106.0</v>
      </c>
      <c r="D21" s="59">
        <v>218.0</v>
      </c>
      <c r="E21" s="59">
        <v>175.0</v>
      </c>
      <c r="F21" s="60">
        <v>80.9</v>
      </c>
      <c r="G21" s="59">
        <v>2.0</v>
      </c>
      <c r="H21" s="61">
        <f t="shared" si="4"/>
        <v>161.8</v>
      </c>
      <c r="I21" s="62"/>
      <c r="J21" s="63">
        <f t="shared" si="5"/>
        <v>5.5372</v>
      </c>
      <c r="K21" s="64">
        <f t="shared" si="6"/>
        <v>2</v>
      </c>
      <c r="L21" s="64">
        <f t="shared" si="7"/>
        <v>11.0744</v>
      </c>
      <c r="M21" s="62"/>
      <c r="N21" s="62"/>
      <c r="O21" s="68"/>
      <c r="P21" s="63">
        <f t="shared" si="8"/>
        <v>1.75</v>
      </c>
      <c r="Q21" s="64">
        <f t="shared" si="9"/>
        <v>2</v>
      </c>
      <c r="R21" s="64">
        <f t="shared" si="10"/>
        <v>3.5</v>
      </c>
      <c r="S21" s="66"/>
      <c r="T21" s="66">
        <f t="shared" ref="T21:U21" si="14">C21/100</f>
        <v>1.06</v>
      </c>
      <c r="U21" s="66">
        <f t="shared" si="14"/>
        <v>2.18</v>
      </c>
      <c r="V21" s="66">
        <f t="shared" si="12"/>
        <v>3.5</v>
      </c>
      <c r="W21" s="67">
        <f t="shared" si="13"/>
        <v>8.0878</v>
      </c>
      <c r="X21" s="66"/>
      <c r="Y21" s="66"/>
      <c r="Z21" s="62"/>
    </row>
    <row r="22" ht="24.0" customHeight="1">
      <c r="A22" s="57">
        <v>4.0</v>
      </c>
      <c r="B22" s="59" t="s">
        <v>23</v>
      </c>
      <c r="C22" s="59">
        <v>107.0</v>
      </c>
      <c r="D22" s="59">
        <v>218.0</v>
      </c>
      <c r="E22" s="59">
        <v>122.0</v>
      </c>
      <c r="F22" s="60">
        <v>56.93</v>
      </c>
      <c r="G22" s="59">
        <v>1.0</v>
      </c>
      <c r="H22" s="61">
        <f t="shared" si="4"/>
        <v>56.93</v>
      </c>
      <c r="I22" s="62"/>
      <c r="J22" s="63"/>
      <c r="K22" s="64"/>
      <c r="L22" s="64"/>
      <c r="M22" s="62"/>
      <c r="N22" s="62"/>
      <c r="O22" s="65"/>
      <c r="P22" s="63">
        <f t="shared" si="8"/>
        <v>1.22</v>
      </c>
      <c r="Q22" s="64">
        <f t="shared" si="9"/>
        <v>1</v>
      </c>
      <c r="R22" s="64">
        <f t="shared" si="10"/>
        <v>1.22</v>
      </c>
      <c r="S22" s="66"/>
      <c r="T22" s="66">
        <f t="shared" ref="T22:U22" si="15">C22/100</f>
        <v>1.07</v>
      </c>
      <c r="U22" s="66">
        <f t="shared" si="15"/>
        <v>2.18</v>
      </c>
      <c r="V22" s="66">
        <f t="shared" si="12"/>
        <v>1.22</v>
      </c>
      <c r="W22" s="67">
        <f t="shared" si="13"/>
        <v>2.845772</v>
      </c>
      <c r="X22" s="66"/>
      <c r="Y22" s="66"/>
      <c r="Z22" s="62"/>
    </row>
    <row r="23" ht="24.0" customHeight="1">
      <c r="A23" s="57">
        <v>5.0</v>
      </c>
      <c r="B23" s="59" t="s">
        <v>23</v>
      </c>
      <c r="C23" s="59">
        <v>109.0</v>
      </c>
      <c r="D23" s="59">
        <v>218.0</v>
      </c>
      <c r="E23" s="59">
        <v>205.0</v>
      </c>
      <c r="F23" s="60">
        <v>97.45</v>
      </c>
      <c r="G23" s="59">
        <v>1.0</v>
      </c>
      <c r="H23" s="61">
        <f t="shared" si="4"/>
        <v>97.45</v>
      </c>
      <c r="I23" s="62"/>
      <c r="J23" s="63">
        <f t="shared" ref="J23:J48" si="17">D23*25.4/1000</f>
        <v>5.5372</v>
      </c>
      <c r="K23" s="64">
        <f t="shared" ref="K23:K87" si="18">+G23</f>
        <v>1</v>
      </c>
      <c r="L23" s="64">
        <f t="shared" ref="L23:L48" si="19">K23*J23</f>
        <v>5.5372</v>
      </c>
      <c r="M23" s="62"/>
      <c r="N23" s="62"/>
      <c r="O23" s="68"/>
      <c r="P23" s="63">
        <f t="shared" si="8"/>
        <v>2.05</v>
      </c>
      <c r="Q23" s="64">
        <f t="shared" si="9"/>
        <v>1</v>
      </c>
      <c r="R23" s="64">
        <f t="shared" si="10"/>
        <v>2.05</v>
      </c>
      <c r="S23" s="66"/>
      <c r="T23" s="66">
        <f t="shared" ref="T23:U23" si="16">C23/100</f>
        <v>1.09</v>
      </c>
      <c r="U23" s="66">
        <f t="shared" si="16"/>
        <v>2.18</v>
      </c>
      <c r="V23" s="66">
        <f t="shared" si="12"/>
        <v>2.05</v>
      </c>
      <c r="W23" s="67">
        <f t="shared" si="13"/>
        <v>4.87121</v>
      </c>
      <c r="X23" s="66"/>
      <c r="Y23" s="66"/>
      <c r="Z23" s="62"/>
    </row>
    <row r="24" ht="24.0" customHeight="1">
      <c r="A24" s="57">
        <v>6.0</v>
      </c>
      <c r="B24" s="59" t="s">
        <v>23</v>
      </c>
      <c r="C24" s="59">
        <v>107.0</v>
      </c>
      <c r="D24" s="59">
        <v>218.0</v>
      </c>
      <c r="E24" s="59">
        <v>203.0</v>
      </c>
      <c r="F24" s="60">
        <v>94.73</v>
      </c>
      <c r="G24" s="59">
        <v>1.0</v>
      </c>
      <c r="H24" s="61">
        <f t="shared" si="4"/>
        <v>94.73</v>
      </c>
      <c r="I24" s="62"/>
      <c r="J24" s="63">
        <f t="shared" si="17"/>
        <v>5.5372</v>
      </c>
      <c r="K24" s="64">
        <f t="shared" si="18"/>
        <v>1</v>
      </c>
      <c r="L24" s="64">
        <f t="shared" si="19"/>
        <v>5.5372</v>
      </c>
      <c r="M24" s="62"/>
      <c r="N24" s="62"/>
      <c r="O24" s="68"/>
      <c r="P24" s="63">
        <f t="shared" si="8"/>
        <v>2.03</v>
      </c>
      <c r="Q24" s="64">
        <f t="shared" si="9"/>
        <v>1</v>
      </c>
      <c r="R24" s="64">
        <f t="shared" si="10"/>
        <v>2.03</v>
      </c>
      <c r="S24" s="66"/>
      <c r="T24" s="66">
        <f t="shared" ref="T24:U24" si="20">C24/100</f>
        <v>1.07</v>
      </c>
      <c r="U24" s="66">
        <f t="shared" si="20"/>
        <v>2.18</v>
      </c>
      <c r="V24" s="66">
        <f t="shared" si="12"/>
        <v>2.03</v>
      </c>
      <c r="W24" s="67">
        <f t="shared" si="13"/>
        <v>4.735178</v>
      </c>
      <c r="X24" s="66"/>
      <c r="Y24" s="66"/>
      <c r="Z24" s="62"/>
    </row>
    <row r="25" ht="24.0" customHeight="1">
      <c r="A25" s="57">
        <v>7.0</v>
      </c>
      <c r="B25" s="59" t="s">
        <v>23</v>
      </c>
      <c r="C25" s="59">
        <v>109.0</v>
      </c>
      <c r="D25" s="59">
        <v>218.0</v>
      </c>
      <c r="E25" s="59">
        <v>186.0</v>
      </c>
      <c r="F25" s="60">
        <v>88.42</v>
      </c>
      <c r="G25" s="59">
        <v>1.0</v>
      </c>
      <c r="H25" s="61">
        <f t="shared" si="4"/>
        <v>88.42</v>
      </c>
      <c r="I25" s="62"/>
      <c r="J25" s="63">
        <f t="shared" si="17"/>
        <v>5.5372</v>
      </c>
      <c r="K25" s="64">
        <f t="shared" si="18"/>
        <v>1</v>
      </c>
      <c r="L25" s="64">
        <f t="shared" si="19"/>
        <v>5.5372</v>
      </c>
      <c r="M25" s="62"/>
      <c r="N25" s="62"/>
      <c r="O25" s="65"/>
      <c r="P25" s="69">
        <f t="shared" si="8"/>
        <v>1.86</v>
      </c>
      <c r="Q25" s="64">
        <f t="shared" si="9"/>
        <v>1</v>
      </c>
      <c r="R25" s="64">
        <f t="shared" si="10"/>
        <v>1.86</v>
      </c>
      <c r="S25" s="66"/>
      <c r="T25" s="66">
        <f t="shared" ref="T25:U25" si="21">C25/100</f>
        <v>1.09</v>
      </c>
      <c r="U25" s="66">
        <f t="shared" si="21"/>
        <v>2.18</v>
      </c>
      <c r="V25" s="66">
        <f t="shared" si="12"/>
        <v>1.86</v>
      </c>
      <c r="W25" s="67">
        <f t="shared" si="13"/>
        <v>4.419732</v>
      </c>
      <c r="X25" s="66"/>
      <c r="Y25" s="66"/>
      <c r="Z25" s="62"/>
    </row>
    <row r="26" ht="24.0" customHeight="1">
      <c r="A26" s="57">
        <v>8.0</v>
      </c>
      <c r="B26" s="59" t="s">
        <v>23</v>
      </c>
      <c r="C26" s="59">
        <v>109.0</v>
      </c>
      <c r="D26" s="59">
        <v>218.0</v>
      </c>
      <c r="E26" s="59">
        <v>206.0</v>
      </c>
      <c r="F26" s="60">
        <v>97.92</v>
      </c>
      <c r="G26" s="59">
        <v>1.0</v>
      </c>
      <c r="H26" s="61">
        <f t="shared" si="4"/>
        <v>97.92</v>
      </c>
      <c r="I26" s="62"/>
      <c r="J26" s="63">
        <f t="shared" si="17"/>
        <v>5.5372</v>
      </c>
      <c r="K26" s="64">
        <f t="shared" si="18"/>
        <v>1</v>
      </c>
      <c r="L26" s="64">
        <f t="shared" si="19"/>
        <v>5.5372</v>
      </c>
      <c r="M26" s="62"/>
      <c r="N26" s="62"/>
      <c r="O26" s="70"/>
      <c r="P26" s="63">
        <f t="shared" si="8"/>
        <v>2.06</v>
      </c>
      <c r="Q26" s="64">
        <f t="shared" si="9"/>
        <v>1</v>
      </c>
      <c r="R26" s="64">
        <f t="shared" si="10"/>
        <v>2.06</v>
      </c>
      <c r="S26" s="66"/>
      <c r="T26" s="66">
        <f t="shared" ref="T26:U26" si="22">C26/100</f>
        <v>1.09</v>
      </c>
      <c r="U26" s="66">
        <f t="shared" si="22"/>
        <v>2.18</v>
      </c>
      <c r="V26" s="66">
        <f t="shared" si="12"/>
        <v>2.06</v>
      </c>
      <c r="W26" s="67">
        <f t="shared" si="13"/>
        <v>4.894972</v>
      </c>
      <c r="X26" s="66"/>
      <c r="Y26" s="66"/>
      <c r="Z26" s="62"/>
    </row>
    <row r="27" ht="24.0" customHeight="1">
      <c r="A27" s="57">
        <v>9.0</v>
      </c>
      <c r="B27" s="59" t="s">
        <v>23</v>
      </c>
      <c r="C27" s="59">
        <v>108.0</v>
      </c>
      <c r="D27" s="59">
        <v>218.0</v>
      </c>
      <c r="E27" s="59">
        <v>186.0</v>
      </c>
      <c r="F27" s="60">
        <v>87.6</v>
      </c>
      <c r="G27" s="59">
        <v>1.0</v>
      </c>
      <c r="H27" s="61">
        <f t="shared" si="4"/>
        <v>87.6</v>
      </c>
      <c r="I27" s="62"/>
      <c r="J27" s="63">
        <f t="shared" si="17"/>
        <v>5.5372</v>
      </c>
      <c r="K27" s="64">
        <f t="shared" si="18"/>
        <v>1</v>
      </c>
      <c r="L27" s="64">
        <f t="shared" si="19"/>
        <v>5.5372</v>
      </c>
      <c r="M27" s="62"/>
      <c r="N27" s="62"/>
      <c r="O27" s="62"/>
      <c r="P27" s="63">
        <f t="shared" si="8"/>
        <v>1.86</v>
      </c>
      <c r="Q27" s="64">
        <f t="shared" si="9"/>
        <v>1</v>
      </c>
      <c r="R27" s="64">
        <f t="shared" si="10"/>
        <v>1.86</v>
      </c>
      <c r="S27" s="66"/>
      <c r="T27" s="66">
        <f t="shared" ref="T27:U27" si="23">C27/100</f>
        <v>1.08</v>
      </c>
      <c r="U27" s="66">
        <f t="shared" si="23"/>
        <v>2.18</v>
      </c>
      <c r="V27" s="66">
        <f t="shared" si="12"/>
        <v>1.86</v>
      </c>
      <c r="W27" s="67">
        <f t="shared" si="13"/>
        <v>4.379184</v>
      </c>
      <c r="X27" s="66"/>
      <c r="Y27" s="66"/>
      <c r="Z27" s="62"/>
    </row>
    <row r="28" ht="24.0" customHeight="1">
      <c r="A28" s="57">
        <v>10.0</v>
      </c>
      <c r="B28" s="59" t="s">
        <v>23</v>
      </c>
      <c r="C28" s="59">
        <v>109.0</v>
      </c>
      <c r="D28" s="59">
        <v>218.0</v>
      </c>
      <c r="E28" s="59">
        <v>197.0</v>
      </c>
      <c r="F28" s="60">
        <v>93.64</v>
      </c>
      <c r="G28" s="59">
        <v>6.0</v>
      </c>
      <c r="H28" s="61">
        <f t="shared" si="4"/>
        <v>561.84</v>
      </c>
      <c r="I28" s="62"/>
      <c r="J28" s="63">
        <f t="shared" si="17"/>
        <v>5.5372</v>
      </c>
      <c r="K28" s="64">
        <f t="shared" si="18"/>
        <v>6</v>
      </c>
      <c r="L28" s="64">
        <f t="shared" si="19"/>
        <v>33.2232</v>
      </c>
      <c r="M28" s="62"/>
      <c r="N28" s="62"/>
      <c r="O28" s="62"/>
      <c r="P28" s="63">
        <f t="shared" si="8"/>
        <v>1.97</v>
      </c>
      <c r="Q28" s="64">
        <f t="shared" si="9"/>
        <v>6</v>
      </c>
      <c r="R28" s="64">
        <f t="shared" si="10"/>
        <v>11.82</v>
      </c>
      <c r="S28" s="66"/>
      <c r="T28" s="66">
        <f t="shared" ref="T28:U28" si="24">C28/100</f>
        <v>1.09</v>
      </c>
      <c r="U28" s="66">
        <f t="shared" si="24"/>
        <v>2.18</v>
      </c>
      <c r="V28" s="66">
        <f t="shared" si="12"/>
        <v>11.82</v>
      </c>
      <c r="W28" s="67">
        <f t="shared" si="13"/>
        <v>28.086684</v>
      </c>
      <c r="X28" s="66"/>
      <c r="Y28" s="66"/>
      <c r="Z28" s="62"/>
    </row>
    <row r="29" ht="24.0" customHeight="1">
      <c r="A29" s="57">
        <v>11.0</v>
      </c>
      <c r="B29" s="59" t="s">
        <v>23</v>
      </c>
      <c r="C29" s="59">
        <v>111.0</v>
      </c>
      <c r="D29" s="59">
        <v>218.0</v>
      </c>
      <c r="E29" s="59">
        <v>197.0</v>
      </c>
      <c r="F29" s="60">
        <v>95.36</v>
      </c>
      <c r="G29" s="59">
        <v>1.0</v>
      </c>
      <c r="H29" s="61">
        <f t="shared" si="4"/>
        <v>95.36</v>
      </c>
      <c r="I29" s="62"/>
      <c r="J29" s="63">
        <f t="shared" si="17"/>
        <v>5.5372</v>
      </c>
      <c r="K29" s="64">
        <f t="shared" si="18"/>
        <v>1</v>
      </c>
      <c r="L29" s="64">
        <f t="shared" si="19"/>
        <v>5.5372</v>
      </c>
      <c r="M29" s="62"/>
      <c r="N29" s="62"/>
      <c r="O29" s="62"/>
      <c r="P29" s="63">
        <f t="shared" si="8"/>
        <v>1.97</v>
      </c>
      <c r="Q29" s="64">
        <f t="shared" si="9"/>
        <v>1</v>
      </c>
      <c r="R29" s="64">
        <f t="shared" si="10"/>
        <v>1.97</v>
      </c>
      <c r="S29" s="66"/>
      <c r="T29" s="66">
        <f t="shared" ref="T29:U29" si="25">C29/100</f>
        <v>1.11</v>
      </c>
      <c r="U29" s="66">
        <f t="shared" si="25"/>
        <v>2.18</v>
      </c>
      <c r="V29" s="66">
        <f t="shared" si="12"/>
        <v>1.97</v>
      </c>
      <c r="W29" s="67">
        <f t="shared" si="13"/>
        <v>4.767006</v>
      </c>
      <c r="X29" s="66"/>
      <c r="Y29" s="66"/>
      <c r="Z29" s="62"/>
    </row>
    <row r="30" ht="24.0" customHeight="1">
      <c r="A30" s="57">
        <v>12.0</v>
      </c>
      <c r="B30" s="59" t="s">
        <v>23</v>
      </c>
      <c r="C30" s="59">
        <v>92.0</v>
      </c>
      <c r="D30" s="59">
        <v>218.0</v>
      </c>
      <c r="E30" s="59">
        <v>133.0</v>
      </c>
      <c r="F30" s="60">
        <v>53.36</v>
      </c>
      <c r="G30" s="59">
        <v>1.0</v>
      </c>
      <c r="H30" s="61">
        <f t="shared" si="4"/>
        <v>53.36</v>
      </c>
      <c r="I30" s="62"/>
      <c r="J30" s="63">
        <f t="shared" si="17"/>
        <v>5.5372</v>
      </c>
      <c r="K30" s="64">
        <f t="shared" si="18"/>
        <v>1</v>
      </c>
      <c r="L30" s="64">
        <f t="shared" si="19"/>
        <v>5.5372</v>
      </c>
      <c r="M30" s="62"/>
      <c r="N30" s="62"/>
      <c r="O30" s="62"/>
      <c r="P30" s="63">
        <f t="shared" si="8"/>
        <v>1.33</v>
      </c>
      <c r="Q30" s="64">
        <f t="shared" si="9"/>
        <v>1</v>
      </c>
      <c r="R30" s="64">
        <f t="shared" si="10"/>
        <v>1.33</v>
      </c>
      <c r="S30" s="66"/>
      <c r="T30" s="66">
        <f t="shared" ref="T30:U30" si="26">C30/100</f>
        <v>0.92</v>
      </c>
      <c r="U30" s="66">
        <f t="shared" si="26"/>
        <v>2.18</v>
      </c>
      <c r="V30" s="66">
        <f t="shared" si="12"/>
        <v>1.33</v>
      </c>
      <c r="W30" s="67">
        <f t="shared" si="13"/>
        <v>2.667448</v>
      </c>
      <c r="X30" s="66"/>
      <c r="Y30" s="66"/>
      <c r="Z30" s="62"/>
    </row>
    <row r="31" ht="24.0" customHeight="1">
      <c r="A31" s="57">
        <v>13.0</v>
      </c>
      <c r="B31" s="59" t="s">
        <v>23</v>
      </c>
      <c r="C31" s="59">
        <v>108.0</v>
      </c>
      <c r="D31" s="59">
        <v>218.0</v>
      </c>
      <c r="E31" s="59">
        <v>197.0</v>
      </c>
      <c r="F31" s="60">
        <v>92.79</v>
      </c>
      <c r="G31" s="59">
        <v>2.0</v>
      </c>
      <c r="H31" s="61">
        <f t="shared" si="4"/>
        <v>185.58</v>
      </c>
      <c r="I31" s="62"/>
      <c r="J31" s="63">
        <f t="shared" si="17"/>
        <v>5.5372</v>
      </c>
      <c r="K31" s="64">
        <f t="shared" si="18"/>
        <v>2</v>
      </c>
      <c r="L31" s="64">
        <f t="shared" si="19"/>
        <v>11.0744</v>
      </c>
      <c r="M31" s="62"/>
      <c r="N31" s="62"/>
      <c r="O31" s="62"/>
      <c r="P31" s="63">
        <f t="shared" si="8"/>
        <v>1.97</v>
      </c>
      <c r="Q31" s="64">
        <f t="shared" si="9"/>
        <v>2</v>
      </c>
      <c r="R31" s="64">
        <f t="shared" si="10"/>
        <v>3.94</v>
      </c>
      <c r="S31" s="66"/>
      <c r="T31" s="66">
        <f t="shared" ref="T31:U31" si="27">C31/100</f>
        <v>1.08</v>
      </c>
      <c r="U31" s="66">
        <f t="shared" si="27"/>
        <v>2.18</v>
      </c>
      <c r="V31" s="66">
        <f t="shared" si="12"/>
        <v>3.94</v>
      </c>
      <c r="W31" s="67">
        <f t="shared" si="13"/>
        <v>9.276336</v>
      </c>
      <c r="X31" s="66"/>
      <c r="Y31" s="66"/>
      <c r="Z31" s="62"/>
    </row>
    <row r="32" ht="24.0" customHeight="1">
      <c r="A32" s="57">
        <v>14.0</v>
      </c>
      <c r="B32" s="59" t="s">
        <v>23</v>
      </c>
      <c r="C32" s="59">
        <v>105.0</v>
      </c>
      <c r="D32" s="59">
        <v>218.0</v>
      </c>
      <c r="E32" s="59">
        <v>197.0</v>
      </c>
      <c r="F32" s="60">
        <v>90.21</v>
      </c>
      <c r="G32" s="59">
        <v>1.0</v>
      </c>
      <c r="H32" s="61">
        <f t="shared" si="4"/>
        <v>90.21</v>
      </c>
      <c r="I32" s="62"/>
      <c r="J32" s="63">
        <f t="shared" si="17"/>
        <v>5.5372</v>
      </c>
      <c r="K32" s="64">
        <f t="shared" si="18"/>
        <v>1</v>
      </c>
      <c r="L32" s="64">
        <f t="shared" si="19"/>
        <v>5.5372</v>
      </c>
      <c r="M32" s="62"/>
      <c r="N32" s="62"/>
      <c r="O32" s="62"/>
      <c r="P32" s="63">
        <f t="shared" si="8"/>
        <v>1.97</v>
      </c>
      <c r="Q32" s="64">
        <f t="shared" si="9"/>
        <v>1</v>
      </c>
      <c r="R32" s="64">
        <f t="shared" si="10"/>
        <v>1.97</v>
      </c>
      <c r="S32" s="66"/>
      <c r="T32" s="66">
        <f t="shared" ref="T32:U32" si="28">C32/100</f>
        <v>1.05</v>
      </c>
      <c r="U32" s="66">
        <f t="shared" si="28"/>
        <v>2.18</v>
      </c>
      <c r="V32" s="66">
        <f t="shared" si="12"/>
        <v>1.97</v>
      </c>
      <c r="W32" s="67">
        <f t="shared" si="13"/>
        <v>4.50933</v>
      </c>
      <c r="X32" s="66"/>
      <c r="Y32" s="66"/>
      <c r="Z32" s="62"/>
    </row>
    <row r="33" ht="24.0" customHeight="1">
      <c r="A33" s="57">
        <v>15.0</v>
      </c>
      <c r="B33" s="59" t="s">
        <v>23</v>
      </c>
      <c r="C33" s="59">
        <v>99.0</v>
      </c>
      <c r="D33" s="59">
        <v>218.0</v>
      </c>
      <c r="E33" s="59">
        <v>196.0</v>
      </c>
      <c r="F33" s="60">
        <v>84.32</v>
      </c>
      <c r="G33" s="59">
        <v>1.0</v>
      </c>
      <c r="H33" s="61">
        <f t="shared" si="4"/>
        <v>84.32</v>
      </c>
      <c r="I33" s="62"/>
      <c r="J33" s="63">
        <f t="shared" si="17"/>
        <v>5.5372</v>
      </c>
      <c r="K33" s="64">
        <f t="shared" si="18"/>
        <v>1</v>
      </c>
      <c r="L33" s="64">
        <f t="shared" si="19"/>
        <v>5.5372</v>
      </c>
      <c r="M33" s="62"/>
      <c r="N33" s="62"/>
      <c r="O33" s="62"/>
      <c r="P33" s="63">
        <f t="shared" si="8"/>
        <v>1.96</v>
      </c>
      <c r="Q33" s="64">
        <f t="shared" si="9"/>
        <v>1</v>
      </c>
      <c r="R33" s="64">
        <f t="shared" si="10"/>
        <v>1.96</v>
      </c>
      <c r="S33" s="66"/>
      <c r="T33" s="66">
        <f t="shared" ref="T33:U33" si="29">C33/100</f>
        <v>0.99</v>
      </c>
      <c r="U33" s="66">
        <f t="shared" si="29"/>
        <v>2.18</v>
      </c>
      <c r="V33" s="66">
        <f t="shared" si="12"/>
        <v>1.96</v>
      </c>
      <c r="W33" s="67">
        <f t="shared" si="13"/>
        <v>4.230072</v>
      </c>
      <c r="X33" s="66"/>
      <c r="Y33" s="66"/>
      <c r="Z33" s="62"/>
    </row>
    <row r="34" ht="24.0" customHeight="1">
      <c r="A34" s="57">
        <v>16.0</v>
      </c>
      <c r="B34" s="59" t="s">
        <v>23</v>
      </c>
      <c r="C34" s="59">
        <v>108.0</v>
      </c>
      <c r="D34" s="59">
        <v>218.0</v>
      </c>
      <c r="E34" s="59">
        <v>196.0</v>
      </c>
      <c r="F34" s="60">
        <v>92.31</v>
      </c>
      <c r="G34" s="59">
        <v>1.0</v>
      </c>
      <c r="H34" s="61">
        <f t="shared" si="4"/>
        <v>92.31</v>
      </c>
      <c r="I34" s="62"/>
      <c r="J34" s="63">
        <f t="shared" si="17"/>
        <v>5.5372</v>
      </c>
      <c r="K34" s="64">
        <f t="shared" si="18"/>
        <v>1</v>
      </c>
      <c r="L34" s="64">
        <f t="shared" si="19"/>
        <v>5.5372</v>
      </c>
      <c r="M34" s="62"/>
      <c r="N34" s="62"/>
      <c r="O34" s="62"/>
      <c r="P34" s="63">
        <f t="shared" si="8"/>
        <v>1.96</v>
      </c>
      <c r="Q34" s="64">
        <f t="shared" si="9"/>
        <v>1</v>
      </c>
      <c r="R34" s="64">
        <f t="shared" si="10"/>
        <v>1.96</v>
      </c>
      <c r="S34" s="66"/>
      <c r="T34" s="66">
        <f t="shared" ref="T34:U34" si="30">C34/100</f>
        <v>1.08</v>
      </c>
      <c r="U34" s="66">
        <f t="shared" si="30"/>
        <v>2.18</v>
      </c>
      <c r="V34" s="66">
        <f t="shared" si="12"/>
        <v>1.96</v>
      </c>
      <c r="W34" s="67">
        <f t="shared" si="13"/>
        <v>4.614624</v>
      </c>
      <c r="X34" s="66"/>
      <c r="Y34" s="66"/>
      <c r="Z34" s="62"/>
    </row>
    <row r="35" ht="24.0" customHeight="1">
      <c r="A35" s="57">
        <v>17.0</v>
      </c>
      <c r="B35" s="59" t="s">
        <v>23</v>
      </c>
      <c r="C35" s="59">
        <v>81.0</v>
      </c>
      <c r="D35" s="59">
        <v>218.0</v>
      </c>
      <c r="E35" s="59">
        <v>176.0</v>
      </c>
      <c r="F35" s="60">
        <v>62.17</v>
      </c>
      <c r="G35" s="59">
        <v>1.0</v>
      </c>
      <c r="H35" s="61">
        <f t="shared" si="4"/>
        <v>62.17</v>
      </c>
      <c r="I35" s="62"/>
      <c r="J35" s="63">
        <f t="shared" si="17"/>
        <v>5.5372</v>
      </c>
      <c r="K35" s="64">
        <f t="shared" si="18"/>
        <v>1</v>
      </c>
      <c r="L35" s="64">
        <f t="shared" si="19"/>
        <v>5.5372</v>
      </c>
      <c r="M35" s="62"/>
      <c r="N35" s="62"/>
      <c r="O35" s="62"/>
      <c r="P35" s="63">
        <f t="shared" si="8"/>
        <v>1.76</v>
      </c>
      <c r="Q35" s="64">
        <f t="shared" si="9"/>
        <v>1</v>
      </c>
      <c r="R35" s="64">
        <f t="shared" si="10"/>
        <v>1.76</v>
      </c>
      <c r="S35" s="66"/>
      <c r="T35" s="66">
        <f t="shared" ref="T35:U35" si="31">C35/100</f>
        <v>0.81</v>
      </c>
      <c r="U35" s="66">
        <f t="shared" si="31"/>
        <v>2.18</v>
      </c>
      <c r="V35" s="66">
        <f t="shared" si="12"/>
        <v>1.76</v>
      </c>
      <c r="W35" s="67">
        <f t="shared" si="13"/>
        <v>3.107808</v>
      </c>
      <c r="X35" s="66"/>
      <c r="Y35" s="66"/>
      <c r="Z35" s="62"/>
    </row>
    <row r="36" ht="24.0" customHeight="1">
      <c r="A36" s="57">
        <v>18.0</v>
      </c>
      <c r="B36" s="59" t="s">
        <v>23</v>
      </c>
      <c r="C36" s="59">
        <v>107.0</v>
      </c>
      <c r="D36" s="59">
        <v>218.0</v>
      </c>
      <c r="E36" s="71">
        <v>4300.0</v>
      </c>
      <c r="F36" s="72">
        <v>2006.62</v>
      </c>
      <c r="G36" s="71">
        <v>1.0</v>
      </c>
      <c r="H36" s="73">
        <f t="shared" si="4"/>
        <v>2006.62</v>
      </c>
      <c r="I36" s="62"/>
      <c r="J36" s="63">
        <f t="shared" si="17"/>
        <v>5.5372</v>
      </c>
      <c r="K36" s="64">
        <f t="shared" si="18"/>
        <v>1</v>
      </c>
      <c r="L36" s="64">
        <f t="shared" si="19"/>
        <v>5.5372</v>
      </c>
      <c r="M36" s="62"/>
      <c r="N36" s="62"/>
      <c r="O36" s="62"/>
      <c r="P36" s="63">
        <f t="shared" si="8"/>
        <v>43</v>
      </c>
      <c r="Q36" s="64">
        <f t="shared" si="9"/>
        <v>1</v>
      </c>
      <c r="R36" s="64">
        <f t="shared" si="10"/>
        <v>43</v>
      </c>
      <c r="S36" s="66"/>
      <c r="T36" s="66">
        <f t="shared" ref="T36:U36" si="32">C36/100</f>
        <v>1.07</v>
      </c>
      <c r="U36" s="66">
        <f t="shared" si="32"/>
        <v>2.18</v>
      </c>
      <c r="V36" s="66">
        <f t="shared" si="12"/>
        <v>43</v>
      </c>
      <c r="W36" s="67">
        <f t="shared" si="13"/>
        <v>100.3018</v>
      </c>
      <c r="X36" s="66"/>
      <c r="Y36" s="66"/>
      <c r="Z36" s="62"/>
    </row>
    <row r="37" ht="24.0" customHeight="1">
      <c r="A37" s="57">
        <v>19.0</v>
      </c>
      <c r="B37" s="58" t="s">
        <v>24</v>
      </c>
      <c r="C37" s="59">
        <v>100.0</v>
      </c>
      <c r="D37" s="59">
        <v>208.0</v>
      </c>
      <c r="E37" s="59">
        <v>213.0</v>
      </c>
      <c r="F37" s="60">
        <v>110.75</v>
      </c>
      <c r="G37" s="59">
        <v>1.0</v>
      </c>
      <c r="H37" s="61">
        <f t="shared" si="4"/>
        <v>110.75</v>
      </c>
      <c r="I37" s="62"/>
      <c r="J37" s="63">
        <f t="shared" si="17"/>
        <v>5.2832</v>
      </c>
      <c r="K37" s="64">
        <f t="shared" si="18"/>
        <v>1</v>
      </c>
      <c r="L37" s="64">
        <f t="shared" si="19"/>
        <v>5.2832</v>
      </c>
      <c r="M37" s="62"/>
      <c r="N37" s="62"/>
      <c r="O37" s="62"/>
      <c r="P37" s="63">
        <f t="shared" si="8"/>
        <v>2.13</v>
      </c>
      <c r="Q37" s="64">
        <f t="shared" si="9"/>
        <v>1</v>
      </c>
      <c r="R37" s="64">
        <f t="shared" si="10"/>
        <v>2.13</v>
      </c>
      <c r="S37" s="66"/>
      <c r="T37" s="66">
        <f t="shared" ref="T37:U37" si="33">C37/100</f>
        <v>1</v>
      </c>
      <c r="U37" s="66">
        <f t="shared" si="33"/>
        <v>2.08</v>
      </c>
      <c r="V37" s="66">
        <f t="shared" si="12"/>
        <v>2.13</v>
      </c>
      <c r="W37" s="67">
        <f t="shared" si="13"/>
        <v>4.4304</v>
      </c>
      <c r="X37" s="66"/>
      <c r="Y37" s="66"/>
      <c r="Z37" s="62"/>
    </row>
    <row r="38" ht="24.0" customHeight="1">
      <c r="A38" s="57">
        <v>20.0</v>
      </c>
      <c r="B38" s="59" t="s">
        <v>24</v>
      </c>
      <c r="C38" s="59">
        <v>101.0</v>
      </c>
      <c r="D38" s="59">
        <v>208.0</v>
      </c>
      <c r="E38" s="59">
        <v>214.0</v>
      </c>
      <c r="F38" s="60">
        <v>112.38</v>
      </c>
      <c r="G38" s="59">
        <v>1.0</v>
      </c>
      <c r="H38" s="61">
        <f t="shared" si="4"/>
        <v>112.38</v>
      </c>
      <c r="I38" s="62"/>
      <c r="J38" s="63">
        <f t="shared" si="17"/>
        <v>5.2832</v>
      </c>
      <c r="K38" s="64">
        <f t="shared" si="18"/>
        <v>1</v>
      </c>
      <c r="L38" s="64">
        <f t="shared" si="19"/>
        <v>5.2832</v>
      </c>
      <c r="M38" s="62"/>
      <c r="N38" s="62"/>
      <c r="O38" s="62"/>
      <c r="P38" s="63">
        <f t="shared" si="8"/>
        <v>2.14</v>
      </c>
      <c r="Q38" s="64">
        <f t="shared" si="9"/>
        <v>1</v>
      </c>
      <c r="R38" s="64">
        <f t="shared" si="10"/>
        <v>2.14</v>
      </c>
      <c r="S38" s="66"/>
      <c r="T38" s="66">
        <f t="shared" ref="T38:U38" si="34">C38/100</f>
        <v>1.01</v>
      </c>
      <c r="U38" s="66">
        <f t="shared" si="34"/>
        <v>2.08</v>
      </c>
      <c r="V38" s="66">
        <f t="shared" si="12"/>
        <v>2.14</v>
      </c>
      <c r="W38" s="67">
        <f t="shared" si="13"/>
        <v>4.495712</v>
      </c>
      <c r="X38" s="66"/>
      <c r="Y38" s="66"/>
      <c r="Z38" s="62"/>
    </row>
    <row r="39" ht="24.0" customHeight="1">
      <c r="A39" s="57">
        <v>21.0</v>
      </c>
      <c r="B39" s="59" t="s">
        <v>24</v>
      </c>
      <c r="C39" s="59">
        <v>102.0</v>
      </c>
      <c r="D39" s="59">
        <v>208.0</v>
      </c>
      <c r="E39" s="59">
        <v>213.0</v>
      </c>
      <c r="F39" s="60">
        <v>112.96</v>
      </c>
      <c r="G39" s="59">
        <v>1.0</v>
      </c>
      <c r="H39" s="61">
        <f t="shared" si="4"/>
        <v>112.96</v>
      </c>
      <c r="I39" s="62"/>
      <c r="J39" s="63">
        <f t="shared" si="17"/>
        <v>5.2832</v>
      </c>
      <c r="K39" s="64">
        <f t="shared" si="18"/>
        <v>1</v>
      </c>
      <c r="L39" s="64">
        <f t="shared" si="19"/>
        <v>5.2832</v>
      </c>
      <c r="M39" s="62"/>
      <c r="N39" s="62"/>
      <c r="O39" s="62"/>
      <c r="P39" s="63">
        <f t="shared" si="8"/>
        <v>2.13</v>
      </c>
      <c r="Q39" s="64">
        <f t="shared" si="9"/>
        <v>1</v>
      </c>
      <c r="R39" s="64">
        <f t="shared" si="10"/>
        <v>2.13</v>
      </c>
      <c r="S39" s="66"/>
      <c r="T39" s="66">
        <f t="shared" ref="T39:U39" si="35">C39/100</f>
        <v>1.02</v>
      </c>
      <c r="U39" s="66">
        <f t="shared" si="35"/>
        <v>2.08</v>
      </c>
      <c r="V39" s="66">
        <f t="shared" si="12"/>
        <v>2.13</v>
      </c>
      <c r="W39" s="67">
        <f t="shared" si="13"/>
        <v>4.519008</v>
      </c>
      <c r="X39" s="66"/>
      <c r="Y39" s="66"/>
      <c r="Z39" s="62"/>
    </row>
    <row r="40" ht="24.0" customHeight="1">
      <c r="A40" s="57">
        <v>22.0</v>
      </c>
      <c r="B40" s="74" t="s">
        <v>25</v>
      </c>
      <c r="C40" s="74">
        <v>83.0</v>
      </c>
      <c r="D40" s="74">
        <v>208.0</v>
      </c>
      <c r="E40" s="74">
        <v>116.0</v>
      </c>
      <c r="F40" s="75">
        <f>90%*50.06</f>
        <v>45.054</v>
      </c>
      <c r="G40" s="74">
        <v>1.0</v>
      </c>
      <c r="H40" s="76">
        <f t="shared" si="4"/>
        <v>45.054</v>
      </c>
      <c r="I40" s="62"/>
      <c r="J40" s="63">
        <f t="shared" si="17"/>
        <v>5.2832</v>
      </c>
      <c r="K40" s="64">
        <f t="shared" si="18"/>
        <v>1</v>
      </c>
      <c r="L40" s="64">
        <f t="shared" si="19"/>
        <v>5.2832</v>
      </c>
      <c r="M40" s="62"/>
      <c r="N40" s="62"/>
      <c r="O40" s="62"/>
      <c r="P40" s="63">
        <f t="shared" si="8"/>
        <v>1.16</v>
      </c>
      <c r="Q40" s="64">
        <f t="shared" si="9"/>
        <v>1</v>
      </c>
      <c r="R40" s="64">
        <f t="shared" si="10"/>
        <v>1.16</v>
      </c>
      <c r="S40" s="66"/>
      <c r="T40" s="66">
        <f t="shared" ref="T40:U40" si="36">C40/100</f>
        <v>0.83</v>
      </c>
      <c r="U40" s="66">
        <f t="shared" si="36"/>
        <v>2.08</v>
      </c>
      <c r="V40" s="66">
        <f t="shared" si="12"/>
        <v>1.16</v>
      </c>
      <c r="W40" s="67">
        <f t="shared" si="13"/>
        <v>2.002624</v>
      </c>
      <c r="X40" s="66"/>
      <c r="Y40" s="66"/>
      <c r="Z40" s="62"/>
    </row>
    <row r="41" ht="24.0" customHeight="1">
      <c r="A41" s="57">
        <v>23.0</v>
      </c>
      <c r="B41" s="59" t="s">
        <v>24</v>
      </c>
      <c r="C41" s="59">
        <v>97.0</v>
      </c>
      <c r="D41" s="59">
        <v>208.0</v>
      </c>
      <c r="E41" s="59">
        <v>184.0</v>
      </c>
      <c r="F41" s="60">
        <v>92.8</v>
      </c>
      <c r="G41" s="59">
        <v>1.0</v>
      </c>
      <c r="H41" s="61">
        <f t="shared" si="4"/>
        <v>92.8</v>
      </c>
      <c r="I41" s="62"/>
      <c r="J41" s="63">
        <f t="shared" si="17"/>
        <v>5.2832</v>
      </c>
      <c r="K41" s="64">
        <f t="shared" si="18"/>
        <v>1</v>
      </c>
      <c r="L41" s="64">
        <f t="shared" si="19"/>
        <v>5.2832</v>
      </c>
      <c r="M41" s="62"/>
      <c r="N41" s="62"/>
      <c r="O41" s="62"/>
      <c r="P41" s="63">
        <f t="shared" si="8"/>
        <v>1.84</v>
      </c>
      <c r="Q41" s="64">
        <f t="shared" si="9"/>
        <v>1</v>
      </c>
      <c r="R41" s="64">
        <f t="shared" si="10"/>
        <v>1.84</v>
      </c>
      <c r="S41" s="66"/>
      <c r="T41" s="66">
        <f t="shared" ref="T41:U41" si="37">C41/100</f>
        <v>0.97</v>
      </c>
      <c r="U41" s="66">
        <f t="shared" si="37"/>
        <v>2.08</v>
      </c>
      <c r="V41" s="66">
        <f t="shared" si="12"/>
        <v>1.84</v>
      </c>
      <c r="W41" s="67">
        <f t="shared" si="13"/>
        <v>3.712384</v>
      </c>
      <c r="X41" s="66"/>
      <c r="Y41" s="66"/>
      <c r="Z41" s="62"/>
    </row>
    <row r="42" ht="24.0" customHeight="1">
      <c r="A42" s="57">
        <v>24.0</v>
      </c>
      <c r="B42" s="59" t="s">
        <v>24</v>
      </c>
      <c r="C42" s="59">
        <v>74.0</v>
      </c>
      <c r="D42" s="59">
        <v>208.0</v>
      </c>
      <c r="E42" s="59">
        <v>183.0</v>
      </c>
      <c r="F42" s="60">
        <v>70.41</v>
      </c>
      <c r="G42" s="59">
        <v>1.0</v>
      </c>
      <c r="H42" s="61">
        <f t="shared" si="4"/>
        <v>70.41</v>
      </c>
      <c r="I42" s="62"/>
      <c r="J42" s="63">
        <f t="shared" si="17"/>
        <v>5.2832</v>
      </c>
      <c r="K42" s="64">
        <f t="shared" si="18"/>
        <v>1</v>
      </c>
      <c r="L42" s="64">
        <f t="shared" si="19"/>
        <v>5.2832</v>
      </c>
      <c r="M42" s="62"/>
      <c r="N42" s="62"/>
      <c r="O42" s="62"/>
      <c r="P42" s="63">
        <f t="shared" si="8"/>
        <v>1.83</v>
      </c>
      <c r="Q42" s="64">
        <f t="shared" si="9"/>
        <v>1</v>
      </c>
      <c r="R42" s="64">
        <f t="shared" si="10"/>
        <v>1.83</v>
      </c>
      <c r="S42" s="66"/>
      <c r="T42" s="66">
        <f t="shared" ref="T42:U42" si="38">C42/100</f>
        <v>0.74</v>
      </c>
      <c r="U42" s="66">
        <f t="shared" si="38"/>
        <v>2.08</v>
      </c>
      <c r="V42" s="66">
        <f t="shared" si="12"/>
        <v>1.83</v>
      </c>
      <c r="W42" s="67">
        <f t="shared" si="13"/>
        <v>2.816736</v>
      </c>
      <c r="X42" s="66"/>
      <c r="Y42" s="66"/>
      <c r="Z42" s="62"/>
    </row>
    <row r="43" ht="24.0" customHeight="1">
      <c r="A43" s="57">
        <v>25.0</v>
      </c>
      <c r="B43" s="59" t="s">
        <v>24</v>
      </c>
      <c r="C43" s="59">
        <v>102.0</v>
      </c>
      <c r="D43" s="59">
        <v>208.0</v>
      </c>
      <c r="E43" s="71">
        <v>4022.0</v>
      </c>
      <c r="F43" s="72">
        <v>2133.07</v>
      </c>
      <c r="G43" s="71">
        <v>1.0</v>
      </c>
      <c r="H43" s="73">
        <f t="shared" si="4"/>
        <v>2133.07</v>
      </c>
      <c r="I43" s="62"/>
      <c r="J43" s="63">
        <f t="shared" si="17"/>
        <v>5.2832</v>
      </c>
      <c r="K43" s="64">
        <f t="shared" si="18"/>
        <v>1</v>
      </c>
      <c r="L43" s="64">
        <f t="shared" si="19"/>
        <v>5.2832</v>
      </c>
      <c r="M43" s="62"/>
      <c r="N43" s="62"/>
      <c r="O43" s="62"/>
      <c r="P43" s="63">
        <f t="shared" si="8"/>
        <v>40.22</v>
      </c>
      <c r="Q43" s="64">
        <f t="shared" si="9"/>
        <v>1</v>
      </c>
      <c r="R43" s="64">
        <f t="shared" si="10"/>
        <v>40.22</v>
      </c>
      <c r="S43" s="66"/>
      <c r="T43" s="66">
        <f t="shared" ref="T43:U43" si="39">C43/100</f>
        <v>1.02</v>
      </c>
      <c r="U43" s="66">
        <f t="shared" si="39"/>
        <v>2.08</v>
      </c>
      <c r="V43" s="66">
        <f t="shared" si="12"/>
        <v>40.22</v>
      </c>
      <c r="W43" s="67">
        <f t="shared" si="13"/>
        <v>85.330752</v>
      </c>
      <c r="X43" s="66"/>
      <c r="Y43" s="66"/>
      <c r="Z43" s="62"/>
    </row>
    <row r="44" ht="24.0" customHeight="1">
      <c r="A44" s="57">
        <v>26.0</v>
      </c>
      <c r="B44" s="58" t="s">
        <v>26</v>
      </c>
      <c r="C44" s="59">
        <v>120.0</v>
      </c>
      <c r="D44" s="59">
        <v>207.0</v>
      </c>
      <c r="E44" s="59">
        <v>216.0</v>
      </c>
      <c r="F44" s="60">
        <v>96.6</v>
      </c>
      <c r="G44" s="59">
        <v>1.0</v>
      </c>
      <c r="H44" s="61">
        <f t="shared" si="4"/>
        <v>96.6</v>
      </c>
      <c r="I44" s="62"/>
      <c r="J44" s="63">
        <f t="shared" si="17"/>
        <v>5.2578</v>
      </c>
      <c r="K44" s="64">
        <f t="shared" si="18"/>
        <v>1</v>
      </c>
      <c r="L44" s="64">
        <f t="shared" si="19"/>
        <v>5.2578</v>
      </c>
      <c r="M44" s="62"/>
      <c r="N44" s="62"/>
      <c r="O44" s="62"/>
      <c r="P44" s="63">
        <f t="shared" si="8"/>
        <v>2.16</v>
      </c>
      <c r="Q44" s="64">
        <f t="shared" si="9"/>
        <v>1</v>
      </c>
      <c r="R44" s="64">
        <f t="shared" si="10"/>
        <v>2.16</v>
      </c>
      <c r="S44" s="66"/>
      <c r="T44" s="66">
        <f t="shared" ref="T44:U44" si="40">C44/100</f>
        <v>1.2</v>
      </c>
      <c r="U44" s="66">
        <f t="shared" si="40"/>
        <v>2.07</v>
      </c>
      <c r="V44" s="66">
        <f t="shared" si="12"/>
        <v>2.16</v>
      </c>
      <c r="W44" s="67">
        <f t="shared" si="13"/>
        <v>5.36544</v>
      </c>
      <c r="X44" s="66"/>
      <c r="Y44" s="66"/>
      <c r="Z44" s="62"/>
    </row>
    <row r="45" ht="24.0" customHeight="1">
      <c r="A45" s="57">
        <v>27.0</v>
      </c>
      <c r="B45" s="59" t="s">
        <v>26</v>
      </c>
      <c r="C45" s="59">
        <v>117.0</v>
      </c>
      <c r="D45" s="59">
        <v>207.0</v>
      </c>
      <c r="E45" s="59">
        <v>216.0</v>
      </c>
      <c r="F45" s="60">
        <v>94.18</v>
      </c>
      <c r="G45" s="59">
        <v>1.0</v>
      </c>
      <c r="H45" s="61">
        <f t="shared" si="4"/>
        <v>94.18</v>
      </c>
      <c r="I45" s="62"/>
      <c r="J45" s="63">
        <f t="shared" si="17"/>
        <v>5.2578</v>
      </c>
      <c r="K45" s="64">
        <f t="shared" si="18"/>
        <v>1</v>
      </c>
      <c r="L45" s="64">
        <f t="shared" si="19"/>
        <v>5.2578</v>
      </c>
      <c r="M45" s="62"/>
      <c r="N45" s="62"/>
      <c r="O45" s="62"/>
      <c r="P45" s="63">
        <f t="shared" si="8"/>
        <v>2.16</v>
      </c>
      <c r="Q45" s="64">
        <f t="shared" si="9"/>
        <v>1</v>
      </c>
      <c r="R45" s="64">
        <f t="shared" si="10"/>
        <v>2.16</v>
      </c>
      <c r="S45" s="66"/>
      <c r="T45" s="66">
        <f t="shared" ref="T45:U45" si="41">C45/100</f>
        <v>1.17</v>
      </c>
      <c r="U45" s="66">
        <f t="shared" si="41"/>
        <v>2.07</v>
      </c>
      <c r="V45" s="66">
        <f t="shared" si="12"/>
        <v>2.16</v>
      </c>
      <c r="W45" s="67">
        <f t="shared" si="13"/>
        <v>5.231304</v>
      </c>
      <c r="X45" s="66"/>
      <c r="Y45" s="66"/>
      <c r="Z45" s="62"/>
    </row>
    <row r="46" ht="24.0" customHeight="1">
      <c r="A46" s="57">
        <v>28.0</v>
      </c>
      <c r="B46" s="59" t="s">
        <v>26</v>
      </c>
      <c r="C46" s="59">
        <v>120.0</v>
      </c>
      <c r="D46" s="59">
        <v>207.0</v>
      </c>
      <c r="E46" s="59">
        <v>147.0</v>
      </c>
      <c r="F46" s="60">
        <v>65.74</v>
      </c>
      <c r="G46" s="59">
        <v>1.0</v>
      </c>
      <c r="H46" s="61">
        <f t="shared" si="4"/>
        <v>65.74</v>
      </c>
      <c r="I46" s="62"/>
      <c r="J46" s="63">
        <f t="shared" si="17"/>
        <v>5.2578</v>
      </c>
      <c r="K46" s="64">
        <f t="shared" si="18"/>
        <v>1</v>
      </c>
      <c r="L46" s="64">
        <f t="shared" si="19"/>
        <v>5.2578</v>
      </c>
      <c r="M46" s="62"/>
      <c r="N46" s="62"/>
      <c r="O46" s="62"/>
      <c r="P46" s="63">
        <f t="shared" si="8"/>
        <v>1.47</v>
      </c>
      <c r="Q46" s="64">
        <f t="shared" si="9"/>
        <v>1</v>
      </c>
      <c r="R46" s="64">
        <f t="shared" si="10"/>
        <v>1.47</v>
      </c>
      <c r="S46" s="66"/>
      <c r="T46" s="66">
        <f t="shared" ref="T46:U46" si="42">C46/100</f>
        <v>1.2</v>
      </c>
      <c r="U46" s="66">
        <f t="shared" si="42"/>
        <v>2.07</v>
      </c>
      <c r="V46" s="66">
        <f t="shared" si="12"/>
        <v>1.47</v>
      </c>
      <c r="W46" s="67">
        <f t="shared" si="13"/>
        <v>3.65148</v>
      </c>
      <c r="X46" s="66"/>
      <c r="Y46" s="66"/>
      <c r="Z46" s="62"/>
    </row>
    <row r="47" ht="24.0" customHeight="1">
      <c r="A47" s="57">
        <v>29.0</v>
      </c>
      <c r="B47" s="59" t="s">
        <v>26</v>
      </c>
      <c r="C47" s="59">
        <v>119.0</v>
      </c>
      <c r="D47" s="59">
        <v>207.0</v>
      </c>
      <c r="E47" s="59">
        <v>178.0</v>
      </c>
      <c r="F47" s="60">
        <v>78.94</v>
      </c>
      <c r="G47" s="59">
        <v>1.0</v>
      </c>
      <c r="H47" s="61">
        <f t="shared" si="4"/>
        <v>78.94</v>
      </c>
      <c r="I47" s="62"/>
      <c r="J47" s="63">
        <f t="shared" si="17"/>
        <v>5.2578</v>
      </c>
      <c r="K47" s="64">
        <f t="shared" si="18"/>
        <v>1</v>
      </c>
      <c r="L47" s="64">
        <f t="shared" si="19"/>
        <v>5.2578</v>
      </c>
      <c r="M47" s="62"/>
      <c r="N47" s="62"/>
      <c r="O47" s="62"/>
      <c r="P47" s="63">
        <f t="shared" si="8"/>
        <v>1.78</v>
      </c>
      <c r="Q47" s="64">
        <f t="shared" si="9"/>
        <v>1</v>
      </c>
      <c r="R47" s="64">
        <f t="shared" si="10"/>
        <v>1.78</v>
      </c>
      <c r="S47" s="66"/>
      <c r="T47" s="66">
        <f t="shared" ref="T47:U47" si="43">C47/100</f>
        <v>1.19</v>
      </c>
      <c r="U47" s="66">
        <f t="shared" si="43"/>
        <v>2.07</v>
      </c>
      <c r="V47" s="66">
        <f t="shared" si="12"/>
        <v>1.78</v>
      </c>
      <c r="W47" s="67">
        <f t="shared" si="13"/>
        <v>4.384674</v>
      </c>
      <c r="X47" s="66"/>
      <c r="Y47" s="66"/>
      <c r="Z47" s="62"/>
    </row>
    <row r="48" ht="24.0" customHeight="1">
      <c r="A48" s="57">
        <v>30.0</v>
      </c>
      <c r="B48" s="59" t="s">
        <v>26</v>
      </c>
      <c r="C48" s="59">
        <v>123.0</v>
      </c>
      <c r="D48" s="59">
        <v>207.0</v>
      </c>
      <c r="E48" s="59">
        <v>147.0</v>
      </c>
      <c r="F48" s="60">
        <v>67.38</v>
      </c>
      <c r="G48" s="59">
        <v>1.0</v>
      </c>
      <c r="H48" s="61">
        <f t="shared" si="4"/>
        <v>67.38</v>
      </c>
      <c r="I48" s="62"/>
      <c r="J48" s="63">
        <f t="shared" si="17"/>
        <v>5.2578</v>
      </c>
      <c r="K48" s="64">
        <f t="shared" si="18"/>
        <v>1</v>
      </c>
      <c r="L48" s="64">
        <f t="shared" si="19"/>
        <v>5.2578</v>
      </c>
      <c r="M48" s="62"/>
      <c r="N48" s="62"/>
      <c r="O48" s="62"/>
      <c r="P48" s="63">
        <f t="shared" si="8"/>
        <v>1.47</v>
      </c>
      <c r="Q48" s="64">
        <f t="shared" si="9"/>
        <v>1</v>
      </c>
      <c r="R48" s="64">
        <f t="shared" si="10"/>
        <v>1.47</v>
      </c>
      <c r="S48" s="66"/>
      <c r="T48" s="66">
        <f t="shared" ref="T48:U48" si="44">C48/100</f>
        <v>1.23</v>
      </c>
      <c r="U48" s="66">
        <f t="shared" si="44"/>
        <v>2.07</v>
      </c>
      <c r="V48" s="66">
        <f t="shared" si="12"/>
        <v>1.47</v>
      </c>
      <c r="W48" s="67">
        <f t="shared" si="13"/>
        <v>3.742767</v>
      </c>
      <c r="X48" s="66"/>
      <c r="Y48" s="66"/>
      <c r="Z48" s="62"/>
    </row>
    <row r="49" ht="24.0" customHeight="1">
      <c r="A49" s="57">
        <v>31.0</v>
      </c>
      <c r="B49" s="74" t="s">
        <v>27</v>
      </c>
      <c r="C49" s="74">
        <v>99.0</v>
      </c>
      <c r="D49" s="74">
        <v>207.0</v>
      </c>
      <c r="E49" s="74">
        <v>179.0</v>
      </c>
      <c r="F49" s="75">
        <f>90%*66.04</f>
        <v>59.436</v>
      </c>
      <c r="G49" s="74">
        <v>1.0</v>
      </c>
      <c r="H49" s="76">
        <f t="shared" si="4"/>
        <v>59.436</v>
      </c>
      <c r="I49" s="62"/>
      <c r="J49" s="63"/>
      <c r="K49" s="64">
        <f t="shared" si="18"/>
        <v>1</v>
      </c>
      <c r="L49" s="64"/>
      <c r="M49" s="62"/>
      <c r="N49" s="62"/>
      <c r="O49" s="62"/>
      <c r="P49" s="63">
        <f t="shared" si="8"/>
        <v>1.79</v>
      </c>
      <c r="Q49" s="64">
        <f t="shared" si="9"/>
        <v>1</v>
      </c>
      <c r="R49" s="64">
        <f t="shared" si="10"/>
        <v>1.79</v>
      </c>
      <c r="S49" s="66"/>
      <c r="T49" s="66">
        <f t="shared" ref="T49:U49" si="45">C49/100</f>
        <v>0.99</v>
      </c>
      <c r="U49" s="66">
        <f t="shared" si="45"/>
        <v>2.07</v>
      </c>
      <c r="V49" s="66">
        <f t="shared" si="12"/>
        <v>1.79</v>
      </c>
      <c r="W49" s="67">
        <f t="shared" si="13"/>
        <v>3.668247</v>
      </c>
      <c r="X49" s="66"/>
      <c r="Y49" s="66"/>
      <c r="Z49" s="62"/>
    </row>
    <row r="50" ht="24.0" customHeight="1">
      <c r="A50" s="57">
        <v>32.0</v>
      </c>
      <c r="B50" s="59" t="s">
        <v>26</v>
      </c>
      <c r="C50" s="59">
        <v>123.0</v>
      </c>
      <c r="D50" s="59">
        <v>207.0</v>
      </c>
      <c r="E50" s="59">
        <v>145.0</v>
      </c>
      <c r="F50" s="60">
        <v>66.46</v>
      </c>
      <c r="G50" s="59">
        <v>1.0</v>
      </c>
      <c r="H50" s="61">
        <f t="shared" si="4"/>
        <v>66.46</v>
      </c>
      <c r="I50" s="62"/>
      <c r="J50" s="63"/>
      <c r="K50" s="64">
        <f t="shared" si="18"/>
        <v>1</v>
      </c>
      <c r="L50" s="64"/>
      <c r="M50" s="62"/>
      <c r="N50" s="62"/>
      <c r="O50" s="62"/>
      <c r="P50" s="63">
        <f t="shared" si="8"/>
        <v>1.45</v>
      </c>
      <c r="Q50" s="64">
        <f t="shared" si="9"/>
        <v>1</v>
      </c>
      <c r="R50" s="64">
        <f t="shared" si="10"/>
        <v>1.45</v>
      </c>
      <c r="S50" s="66"/>
      <c r="T50" s="66">
        <f t="shared" ref="T50:T99" si="46">C50/100</f>
        <v>1.23</v>
      </c>
      <c r="U50" s="66"/>
      <c r="V50" s="66">
        <f t="shared" si="12"/>
        <v>1.45</v>
      </c>
      <c r="W50" s="67"/>
      <c r="X50" s="66"/>
      <c r="Y50" s="66"/>
      <c r="Z50" s="62"/>
    </row>
    <row r="51" ht="24.0" customHeight="1">
      <c r="A51" s="57">
        <v>33.0</v>
      </c>
      <c r="B51" s="59" t="s">
        <v>26</v>
      </c>
      <c r="C51" s="59">
        <v>76.0</v>
      </c>
      <c r="D51" s="59">
        <v>207.0</v>
      </c>
      <c r="E51" s="59">
        <v>148.0</v>
      </c>
      <c r="F51" s="60">
        <v>41.91</v>
      </c>
      <c r="G51" s="59">
        <v>1.0</v>
      </c>
      <c r="H51" s="61">
        <f t="shared" si="4"/>
        <v>41.91</v>
      </c>
      <c r="I51" s="62"/>
      <c r="J51" s="63"/>
      <c r="K51" s="64">
        <f t="shared" si="18"/>
        <v>1</v>
      </c>
      <c r="L51" s="64"/>
      <c r="M51" s="62"/>
      <c r="N51" s="62"/>
      <c r="O51" s="62"/>
      <c r="P51" s="63">
        <f t="shared" si="8"/>
        <v>1.48</v>
      </c>
      <c r="Q51" s="64">
        <f t="shared" si="9"/>
        <v>1</v>
      </c>
      <c r="R51" s="64">
        <f t="shared" si="10"/>
        <v>1.48</v>
      </c>
      <c r="S51" s="66"/>
      <c r="T51" s="66">
        <f t="shared" si="46"/>
        <v>0.76</v>
      </c>
      <c r="U51" s="66"/>
      <c r="V51" s="66">
        <f t="shared" si="12"/>
        <v>1.48</v>
      </c>
      <c r="W51" s="67"/>
      <c r="X51" s="66"/>
      <c r="Y51" s="66"/>
      <c r="Z51" s="62"/>
    </row>
    <row r="52" ht="24.0" customHeight="1">
      <c r="A52" s="57">
        <v>34.0</v>
      </c>
      <c r="B52" s="59" t="s">
        <v>26</v>
      </c>
      <c r="C52" s="59">
        <v>117.0</v>
      </c>
      <c r="D52" s="59">
        <v>207.0</v>
      </c>
      <c r="E52" s="59">
        <v>163.0</v>
      </c>
      <c r="F52" s="60">
        <v>71.07</v>
      </c>
      <c r="G52" s="59">
        <v>1.0</v>
      </c>
      <c r="H52" s="61">
        <f t="shared" si="4"/>
        <v>71.07</v>
      </c>
      <c r="I52" s="62"/>
      <c r="J52" s="63"/>
      <c r="K52" s="64">
        <f t="shared" si="18"/>
        <v>1</v>
      </c>
      <c r="L52" s="64"/>
      <c r="M52" s="62"/>
      <c r="N52" s="62"/>
      <c r="O52" s="62"/>
      <c r="P52" s="63">
        <f t="shared" si="8"/>
        <v>1.63</v>
      </c>
      <c r="Q52" s="64">
        <f t="shared" si="9"/>
        <v>1</v>
      </c>
      <c r="R52" s="64">
        <f t="shared" si="10"/>
        <v>1.63</v>
      </c>
      <c r="S52" s="66"/>
      <c r="T52" s="66">
        <f t="shared" si="46"/>
        <v>1.17</v>
      </c>
      <c r="U52" s="66"/>
      <c r="V52" s="66">
        <f t="shared" si="12"/>
        <v>1.63</v>
      </c>
      <c r="W52" s="67"/>
      <c r="X52" s="66"/>
      <c r="Y52" s="66"/>
      <c r="Z52" s="62"/>
    </row>
    <row r="53" ht="24.0" customHeight="1">
      <c r="A53" s="57">
        <v>35.0</v>
      </c>
      <c r="B53" s="59" t="s">
        <v>26</v>
      </c>
      <c r="C53" s="59">
        <v>115.0</v>
      </c>
      <c r="D53" s="59">
        <v>207.0</v>
      </c>
      <c r="E53" s="59">
        <v>177.0</v>
      </c>
      <c r="F53" s="60">
        <v>75.86</v>
      </c>
      <c r="G53" s="59">
        <v>1.0</v>
      </c>
      <c r="H53" s="61">
        <f t="shared" si="4"/>
        <v>75.86</v>
      </c>
      <c r="I53" s="62"/>
      <c r="J53" s="63"/>
      <c r="K53" s="64">
        <f t="shared" si="18"/>
        <v>1</v>
      </c>
      <c r="L53" s="64"/>
      <c r="M53" s="62"/>
      <c r="N53" s="62"/>
      <c r="O53" s="62"/>
      <c r="P53" s="63">
        <f t="shared" si="8"/>
        <v>1.77</v>
      </c>
      <c r="Q53" s="64">
        <f t="shared" si="9"/>
        <v>1</v>
      </c>
      <c r="R53" s="64">
        <f t="shared" si="10"/>
        <v>1.77</v>
      </c>
      <c r="S53" s="66"/>
      <c r="T53" s="66">
        <f t="shared" si="46"/>
        <v>1.15</v>
      </c>
      <c r="U53" s="66"/>
      <c r="V53" s="66">
        <f t="shared" si="12"/>
        <v>1.77</v>
      </c>
      <c r="W53" s="67"/>
      <c r="X53" s="66"/>
      <c r="Y53" s="66"/>
      <c r="Z53" s="62"/>
    </row>
    <row r="54" ht="24.0" customHeight="1">
      <c r="A54" s="57">
        <v>36.0</v>
      </c>
      <c r="B54" s="59" t="s">
        <v>26</v>
      </c>
      <c r="C54" s="59">
        <v>114.0</v>
      </c>
      <c r="D54" s="59">
        <v>207.0</v>
      </c>
      <c r="E54" s="71">
        <v>4410.0</v>
      </c>
      <c r="F54" s="72">
        <v>1873.63</v>
      </c>
      <c r="G54" s="71">
        <v>1.0</v>
      </c>
      <c r="H54" s="73">
        <f t="shared" si="4"/>
        <v>1873.63</v>
      </c>
      <c r="I54" s="62"/>
      <c r="J54" s="63"/>
      <c r="K54" s="64">
        <f t="shared" si="18"/>
        <v>1</v>
      </c>
      <c r="L54" s="64"/>
      <c r="M54" s="62"/>
      <c r="N54" s="62"/>
      <c r="O54" s="62"/>
      <c r="P54" s="63">
        <f t="shared" si="8"/>
        <v>44.1</v>
      </c>
      <c r="Q54" s="64">
        <f t="shared" si="9"/>
        <v>1</v>
      </c>
      <c r="R54" s="64">
        <f t="shared" si="10"/>
        <v>44.1</v>
      </c>
      <c r="S54" s="66"/>
      <c r="T54" s="66">
        <f t="shared" si="46"/>
        <v>1.14</v>
      </c>
      <c r="U54" s="66"/>
      <c r="V54" s="66">
        <f t="shared" si="12"/>
        <v>44.1</v>
      </c>
      <c r="W54" s="67"/>
      <c r="X54" s="66"/>
      <c r="Y54" s="66"/>
      <c r="Z54" s="62"/>
    </row>
    <row r="55" ht="24.0" customHeight="1">
      <c r="A55" s="57">
        <v>37.0</v>
      </c>
      <c r="B55" s="58" t="s">
        <v>28</v>
      </c>
      <c r="C55" s="59">
        <v>83.0</v>
      </c>
      <c r="D55" s="59">
        <v>204.0</v>
      </c>
      <c r="E55" s="59">
        <v>166.0</v>
      </c>
      <c r="F55" s="60">
        <v>70.25</v>
      </c>
      <c r="G55" s="59">
        <v>1.0</v>
      </c>
      <c r="H55" s="61">
        <f t="shared" si="4"/>
        <v>70.25</v>
      </c>
      <c r="I55" s="62"/>
      <c r="J55" s="63"/>
      <c r="K55" s="64">
        <f t="shared" si="18"/>
        <v>1</v>
      </c>
      <c r="L55" s="64"/>
      <c r="M55" s="62"/>
      <c r="N55" s="62"/>
      <c r="O55" s="62"/>
      <c r="P55" s="63">
        <f t="shared" si="8"/>
        <v>1.66</v>
      </c>
      <c r="Q55" s="64">
        <f t="shared" si="9"/>
        <v>1</v>
      </c>
      <c r="R55" s="64">
        <f t="shared" si="10"/>
        <v>1.66</v>
      </c>
      <c r="S55" s="66"/>
      <c r="T55" s="66">
        <f t="shared" si="46"/>
        <v>0.83</v>
      </c>
      <c r="U55" s="66"/>
      <c r="V55" s="66">
        <f t="shared" si="12"/>
        <v>1.66</v>
      </c>
      <c r="W55" s="67"/>
      <c r="X55" s="66"/>
      <c r="Y55" s="66"/>
      <c r="Z55" s="62"/>
    </row>
    <row r="56" ht="24.0" customHeight="1">
      <c r="A56" s="57">
        <v>38.0</v>
      </c>
      <c r="B56" s="59" t="s">
        <v>28</v>
      </c>
      <c r="C56" s="59">
        <v>71.0</v>
      </c>
      <c r="D56" s="59">
        <v>204.0</v>
      </c>
      <c r="E56" s="59">
        <v>169.0</v>
      </c>
      <c r="F56" s="60">
        <v>61.17</v>
      </c>
      <c r="G56" s="59">
        <v>1.0</v>
      </c>
      <c r="H56" s="61">
        <f t="shared" si="4"/>
        <v>61.17</v>
      </c>
      <c r="I56" s="62"/>
      <c r="J56" s="63"/>
      <c r="K56" s="64">
        <f t="shared" si="18"/>
        <v>1</v>
      </c>
      <c r="L56" s="64"/>
      <c r="M56" s="62"/>
      <c r="N56" s="62"/>
      <c r="O56" s="62"/>
      <c r="P56" s="63">
        <f t="shared" si="8"/>
        <v>1.69</v>
      </c>
      <c r="Q56" s="64">
        <f t="shared" si="9"/>
        <v>1</v>
      </c>
      <c r="R56" s="64">
        <f t="shared" si="10"/>
        <v>1.69</v>
      </c>
      <c r="S56" s="66"/>
      <c r="T56" s="66">
        <f t="shared" si="46"/>
        <v>0.71</v>
      </c>
      <c r="U56" s="66">
        <f t="shared" ref="U56:U99" si="47">D56/100</f>
        <v>2.04</v>
      </c>
      <c r="V56" s="66">
        <f t="shared" si="12"/>
        <v>1.69</v>
      </c>
      <c r="W56" s="67">
        <f t="shared" ref="W56:W99" si="48">T56*U56*V56</f>
        <v>2.447796</v>
      </c>
      <c r="X56" s="66"/>
      <c r="Y56" s="66"/>
      <c r="Z56" s="62"/>
    </row>
    <row r="57" ht="24.0" customHeight="1">
      <c r="A57" s="57">
        <v>39.0</v>
      </c>
      <c r="B57" s="74" t="s">
        <v>29</v>
      </c>
      <c r="C57" s="74">
        <v>74.0</v>
      </c>
      <c r="D57" s="74">
        <v>204.0</v>
      </c>
      <c r="E57" s="74">
        <v>170.0</v>
      </c>
      <c r="F57" s="75">
        <f>90%*64.14</f>
        <v>57.726</v>
      </c>
      <c r="G57" s="74">
        <v>1.0</v>
      </c>
      <c r="H57" s="76">
        <f t="shared" si="4"/>
        <v>57.726</v>
      </c>
      <c r="I57" s="62"/>
      <c r="J57" s="63"/>
      <c r="K57" s="64">
        <f t="shared" si="18"/>
        <v>1</v>
      </c>
      <c r="L57" s="64"/>
      <c r="M57" s="62"/>
      <c r="N57" s="62"/>
      <c r="O57" s="62"/>
      <c r="P57" s="63">
        <f t="shared" si="8"/>
        <v>1.7</v>
      </c>
      <c r="Q57" s="64">
        <f t="shared" si="9"/>
        <v>1</v>
      </c>
      <c r="R57" s="64">
        <f t="shared" si="10"/>
        <v>1.7</v>
      </c>
      <c r="S57" s="66"/>
      <c r="T57" s="66">
        <f t="shared" si="46"/>
        <v>0.74</v>
      </c>
      <c r="U57" s="66">
        <f t="shared" si="47"/>
        <v>2.04</v>
      </c>
      <c r="V57" s="66">
        <f t="shared" si="12"/>
        <v>1.7</v>
      </c>
      <c r="W57" s="67">
        <f t="shared" si="48"/>
        <v>2.56632</v>
      </c>
      <c r="X57" s="66"/>
      <c r="Y57" s="66"/>
      <c r="Z57" s="62"/>
    </row>
    <row r="58" ht="24.0" customHeight="1">
      <c r="A58" s="57">
        <v>40.0</v>
      </c>
      <c r="B58" s="59" t="s">
        <v>28</v>
      </c>
      <c r="C58" s="59">
        <v>76.0</v>
      </c>
      <c r="D58" s="59">
        <v>204.0</v>
      </c>
      <c r="E58" s="59">
        <v>168.0</v>
      </c>
      <c r="F58" s="60">
        <v>65.1</v>
      </c>
      <c r="G58" s="59">
        <v>1.0</v>
      </c>
      <c r="H58" s="61">
        <f t="shared" si="4"/>
        <v>65.1</v>
      </c>
      <c r="I58" s="62"/>
      <c r="J58" s="63"/>
      <c r="K58" s="64">
        <f t="shared" si="18"/>
        <v>1</v>
      </c>
      <c r="L58" s="64"/>
      <c r="M58" s="62"/>
      <c r="N58" s="62"/>
      <c r="O58" s="62"/>
      <c r="P58" s="63">
        <f t="shared" si="8"/>
        <v>1.68</v>
      </c>
      <c r="Q58" s="64">
        <f t="shared" si="9"/>
        <v>1</v>
      </c>
      <c r="R58" s="64">
        <f t="shared" si="10"/>
        <v>1.68</v>
      </c>
      <c r="S58" s="66"/>
      <c r="T58" s="66">
        <f t="shared" si="46"/>
        <v>0.76</v>
      </c>
      <c r="U58" s="66">
        <f t="shared" si="47"/>
        <v>2.04</v>
      </c>
      <c r="V58" s="66">
        <f t="shared" si="12"/>
        <v>1.68</v>
      </c>
      <c r="W58" s="67">
        <f t="shared" si="48"/>
        <v>2.604672</v>
      </c>
      <c r="X58" s="66"/>
      <c r="Y58" s="66"/>
      <c r="Z58" s="62"/>
    </row>
    <row r="59" ht="24.0" customHeight="1">
      <c r="A59" s="57">
        <v>41.0</v>
      </c>
      <c r="B59" s="59" t="s">
        <v>28</v>
      </c>
      <c r="C59" s="59">
        <v>39.0</v>
      </c>
      <c r="D59" s="59">
        <v>204.0</v>
      </c>
      <c r="E59" s="59">
        <v>85.0</v>
      </c>
      <c r="F59" s="60">
        <v>16.9</v>
      </c>
      <c r="G59" s="59">
        <v>1.0</v>
      </c>
      <c r="H59" s="61">
        <f t="shared" si="4"/>
        <v>16.9</v>
      </c>
      <c r="I59" s="62"/>
      <c r="J59" s="63"/>
      <c r="K59" s="64">
        <f t="shared" si="18"/>
        <v>1</v>
      </c>
      <c r="L59" s="64"/>
      <c r="M59" s="62"/>
      <c r="N59" s="62"/>
      <c r="O59" s="62"/>
      <c r="P59" s="63">
        <f t="shared" si="8"/>
        <v>0.85</v>
      </c>
      <c r="Q59" s="64">
        <f t="shared" si="9"/>
        <v>1</v>
      </c>
      <c r="R59" s="64">
        <f t="shared" si="10"/>
        <v>0.85</v>
      </c>
      <c r="S59" s="66"/>
      <c r="T59" s="66">
        <f t="shared" si="46"/>
        <v>0.39</v>
      </c>
      <c r="U59" s="66">
        <f t="shared" si="47"/>
        <v>2.04</v>
      </c>
      <c r="V59" s="66">
        <f t="shared" si="12"/>
        <v>0.85</v>
      </c>
      <c r="W59" s="67">
        <f t="shared" si="48"/>
        <v>0.67626</v>
      </c>
      <c r="X59" s="66"/>
      <c r="Y59" s="66"/>
      <c r="Z59" s="62"/>
    </row>
    <row r="60" ht="24.0" customHeight="1">
      <c r="A60" s="57">
        <v>42.0</v>
      </c>
      <c r="B60" s="59" t="s">
        <v>28</v>
      </c>
      <c r="C60" s="59">
        <v>57.0</v>
      </c>
      <c r="D60" s="59">
        <v>204.0</v>
      </c>
      <c r="E60" s="59">
        <v>168.0</v>
      </c>
      <c r="F60" s="60">
        <v>48.82</v>
      </c>
      <c r="G60" s="59">
        <v>1.0</v>
      </c>
      <c r="H60" s="61">
        <f t="shared" si="4"/>
        <v>48.82</v>
      </c>
      <c r="I60" s="62"/>
      <c r="J60" s="63"/>
      <c r="K60" s="64">
        <f t="shared" si="18"/>
        <v>1</v>
      </c>
      <c r="L60" s="64"/>
      <c r="M60" s="62"/>
      <c r="N60" s="62"/>
      <c r="O60" s="62"/>
      <c r="P60" s="63">
        <f t="shared" si="8"/>
        <v>1.68</v>
      </c>
      <c r="Q60" s="64">
        <f t="shared" si="9"/>
        <v>1</v>
      </c>
      <c r="R60" s="64">
        <f t="shared" si="10"/>
        <v>1.68</v>
      </c>
      <c r="S60" s="66"/>
      <c r="T60" s="66">
        <f t="shared" si="46"/>
        <v>0.57</v>
      </c>
      <c r="U60" s="66">
        <f t="shared" si="47"/>
        <v>2.04</v>
      </c>
      <c r="V60" s="66">
        <f t="shared" si="12"/>
        <v>1.68</v>
      </c>
      <c r="W60" s="67">
        <f t="shared" si="48"/>
        <v>1.953504</v>
      </c>
      <c r="X60" s="66"/>
      <c r="Y60" s="66"/>
      <c r="Z60" s="62"/>
    </row>
    <row r="61" ht="24.0" customHeight="1">
      <c r="A61" s="57">
        <v>43.0</v>
      </c>
      <c r="B61" s="59" t="s">
        <v>28</v>
      </c>
      <c r="C61" s="59">
        <v>82.0</v>
      </c>
      <c r="D61" s="59">
        <v>204.0</v>
      </c>
      <c r="E61" s="71">
        <v>3536.0</v>
      </c>
      <c r="F61" s="72">
        <v>1478.38</v>
      </c>
      <c r="G61" s="71">
        <v>1.0</v>
      </c>
      <c r="H61" s="73">
        <f t="shared" si="4"/>
        <v>1478.38</v>
      </c>
      <c r="I61" s="62"/>
      <c r="J61" s="63"/>
      <c r="K61" s="64">
        <f t="shared" si="18"/>
        <v>1</v>
      </c>
      <c r="L61" s="64"/>
      <c r="M61" s="62"/>
      <c r="N61" s="62"/>
      <c r="O61" s="62"/>
      <c r="P61" s="63">
        <f t="shared" si="8"/>
        <v>35.36</v>
      </c>
      <c r="Q61" s="64">
        <f t="shared" si="9"/>
        <v>1</v>
      </c>
      <c r="R61" s="64">
        <f t="shared" si="10"/>
        <v>35.36</v>
      </c>
      <c r="S61" s="66"/>
      <c r="T61" s="66">
        <f t="shared" si="46"/>
        <v>0.82</v>
      </c>
      <c r="U61" s="66">
        <f t="shared" si="47"/>
        <v>2.04</v>
      </c>
      <c r="V61" s="66">
        <f t="shared" si="12"/>
        <v>35.36</v>
      </c>
      <c r="W61" s="67">
        <f t="shared" si="48"/>
        <v>59.150208</v>
      </c>
      <c r="X61" s="66"/>
      <c r="Y61" s="66"/>
      <c r="Z61" s="62"/>
    </row>
    <row r="62" ht="24.0" customHeight="1">
      <c r="A62" s="57">
        <v>44.0</v>
      </c>
      <c r="B62" s="58" t="s">
        <v>30</v>
      </c>
      <c r="C62" s="59">
        <v>108.0</v>
      </c>
      <c r="D62" s="59">
        <v>206.0</v>
      </c>
      <c r="E62" s="59">
        <v>173.0</v>
      </c>
      <c r="F62" s="60">
        <v>69.3</v>
      </c>
      <c r="G62" s="59">
        <v>1.0</v>
      </c>
      <c r="H62" s="61">
        <f t="shared" si="4"/>
        <v>69.3</v>
      </c>
      <c r="I62" s="62"/>
      <c r="J62" s="63"/>
      <c r="K62" s="64">
        <f t="shared" si="18"/>
        <v>1</v>
      </c>
      <c r="L62" s="64"/>
      <c r="M62" s="62"/>
      <c r="N62" s="62"/>
      <c r="O62" s="62"/>
      <c r="P62" s="63">
        <f t="shared" si="8"/>
        <v>1.73</v>
      </c>
      <c r="Q62" s="64">
        <f t="shared" si="9"/>
        <v>1</v>
      </c>
      <c r="R62" s="64">
        <f t="shared" si="10"/>
        <v>1.73</v>
      </c>
      <c r="S62" s="66"/>
      <c r="T62" s="66">
        <f t="shared" si="46"/>
        <v>1.08</v>
      </c>
      <c r="U62" s="66">
        <f t="shared" si="47"/>
        <v>2.06</v>
      </c>
      <c r="V62" s="66">
        <f t="shared" si="12"/>
        <v>1.73</v>
      </c>
      <c r="W62" s="67">
        <f t="shared" si="48"/>
        <v>3.848904</v>
      </c>
      <c r="X62" s="66"/>
      <c r="Y62" s="66"/>
      <c r="Z62" s="62"/>
    </row>
    <row r="63" ht="24.0" customHeight="1">
      <c r="A63" s="57">
        <v>45.0</v>
      </c>
      <c r="B63" s="59" t="s">
        <v>30</v>
      </c>
      <c r="C63" s="59">
        <v>74.0</v>
      </c>
      <c r="D63" s="59">
        <v>206.0</v>
      </c>
      <c r="E63" s="59">
        <v>173.0</v>
      </c>
      <c r="F63" s="60">
        <v>47.48</v>
      </c>
      <c r="G63" s="59">
        <v>1.0</v>
      </c>
      <c r="H63" s="61">
        <f t="shared" si="4"/>
        <v>47.48</v>
      </c>
      <c r="I63" s="62"/>
      <c r="J63" s="63"/>
      <c r="K63" s="64">
        <f t="shared" si="18"/>
        <v>1</v>
      </c>
      <c r="L63" s="64"/>
      <c r="M63" s="62"/>
      <c r="N63" s="62"/>
      <c r="O63" s="62"/>
      <c r="P63" s="63">
        <f t="shared" si="8"/>
        <v>1.73</v>
      </c>
      <c r="Q63" s="64">
        <f t="shared" si="9"/>
        <v>1</v>
      </c>
      <c r="R63" s="64">
        <f t="shared" si="10"/>
        <v>1.73</v>
      </c>
      <c r="S63" s="66"/>
      <c r="T63" s="66">
        <f t="shared" si="46"/>
        <v>0.74</v>
      </c>
      <c r="U63" s="66">
        <f t="shared" si="47"/>
        <v>2.06</v>
      </c>
      <c r="V63" s="66">
        <f t="shared" si="12"/>
        <v>1.73</v>
      </c>
      <c r="W63" s="67">
        <f t="shared" si="48"/>
        <v>2.637212</v>
      </c>
      <c r="X63" s="66"/>
      <c r="Y63" s="66"/>
      <c r="Z63" s="62"/>
    </row>
    <row r="64" ht="24.0" customHeight="1">
      <c r="A64" s="57">
        <v>46.0</v>
      </c>
      <c r="B64" s="59" t="s">
        <v>30</v>
      </c>
      <c r="C64" s="59">
        <v>107.0</v>
      </c>
      <c r="D64" s="59">
        <v>206.0</v>
      </c>
      <c r="E64" s="71">
        <v>2410.0</v>
      </c>
      <c r="F64" s="72">
        <v>956.45</v>
      </c>
      <c r="G64" s="71">
        <v>1.0</v>
      </c>
      <c r="H64" s="73">
        <f t="shared" si="4"/>
        <v>956.45</v>
      </c>
      <c r="I64" s="62"/>
      <c r="J64" s="63"/>
      <c r="K64" s="64">
        <f t="shared" si="18"/>
        <v>1</v>
      </c>
      <c r="L64" s="64"/>
      <c r="M64" s="62"/>
      <c r="N64" s="62"/>
      <c r="O64" s="62"/>
      <c r="P64" s="63">
        <f t="shared" si="8"/>
        <v>24.1</v>
      </c>
      <c r="Q64" s="64">
        <f t="shared" si="9"/>
        <v>1</v>
      </c>
      <c r="R64" s="64">
        <f t="shared" si="10"/>
        <v>24.1</v>
      </c>
      <c r="S64" s="66"/>
      <c r="T64" s="66">
        <f t="shared" si="46"/>
        <v>1.07</v>
      </c>
      <c r="U64" s="66">
        <f t="shared" si="47"/>
        <v>2.06</v>
      </c>
      <c r="V64" s="66">
        <f t="shared" si="12"/>
        <v>24.1</v>
      </c>
      <c r="W64" s="67">
        <f t="shared" si="48"/>
        <v>53.12122</v>
      </c>
      <c r="X64" s="66"/>
      <c r="Y64" s="66"/>
      <c r="Z64" s="62"/>
    </row>
    <row r="65" ht="24.0" customHeight="1">
      <c r="A65" s="57">
        <v>47.0</v>
      </c>
      <c r="B65" s="59"/>
      <c r="C65" s="59"/>
      <c r="D65" s="59"/>
      <c r="E65" s="59"/>
      <c r="F65" s="60"/>
      <c r="G65" s="59"/>
      <c r="H65" s="61">
        <f t="shared" si="4"/>
        <v>0</v>
      </c>
      <c r="I65" s="62"/>
      <c r="J65" s="63"/>
      <c r="K65" s="64" t="str">
        <f t="shared" si="18"/>
        <v/>
      </c>
      <c r="L65" s="64"/>
      <c r="M65" s="62"/>
      <c r="N65" s="62"/>
      <c r="O65" s="62"/>
      <c r="P65" s="63">
        <f t="shared" si="8"/>
        <v>0</v>
      </c>
      <c r="Q65" s="64" t="str">
        <f t="shared" si="9"/>
        <v/>
      </c>
      <c r="R65" s="64">
        <f t="shared" si="10"/>
        <v>0</v>
      </c>
      <c r="S65" s="66"/>
      <c r="T65" s="66">
        <f t="shared" si="46"/>
        <v>0</v>
      </c>
      <c r="U65" s="66">
        <f t="shared" si="47"/>
        <v>0</v>
      </c>
      <c r="V65" s="66">
        <f t="shared" si="12"/>
        <v>0</v>
      </c>
      <c r="W65" s="67">
        <f t="shared" si="48"/>
        <v>0</v>
      </c>
      <c r="X65" s="66"/>
      <c r="Y65" s="66"/>
      <c r="Z65" s="62"/>
    </row>
    <row r="66" ht="24.0" customHeight="1">
      <c r="A66" s="57">
        <v>48.0</v>
      </c>
      <c r="B66" s="59"/>
      <c r="C66" s="59"/>
      <c r="D66" s="59"/>
      <c r="E66" s="59"/>
      <c r="F66" s="60"/>
      <c r="G66" s="59"/>
      <c r="H66" s="61">
        <f t="shared" si="4"/>
        <v>0</v>
      </c>
      <c r="I66" s="62"/>
      <c r="J66" s="63"/>
      <c r="K66" s="64" t="str">
        <f t="shared" si="18"/>
        <v/>
      </c>
      <c r="L66" s="64"/>
      <c r="M66" s="62"/>
      <c r="N66" s="62"/>
      <c r="O66" s="62"/>
      <c r="P66" s="63">
        <f t="shared" si="8"/>
        <v>0</v>
      </c>
      <c r="Q66" s="64" t="str">
        <f t="shared" si="9"/>
        <v/>
      </c>
      <c r="R66" s="64">
        <f t="shared" si="10"/>
        <v>0</v>
      </c>
      <c r="S66" s="66"/>
      <c r="T66" s="66">
        <f t="shared" si="46"/>
        <v>0</v>
      </c>
      <c r="U66" s="66">
        <f t="shared" si="47"/>
        <v>0</v>
      </c>
      <c r="V66" s="66">
        <f t="shared" si="12"/>
        <v>0</v>
      </c>
      <c r="W66" s="67">
        <f t="shared" si="48"/>
        <v>0</v>
      </c>
      <c r="X66" s="66"/>
      <c r="Y66" s="66"/>
      <c r="Z66" s="62"/>
    </row>
    <row r="67" ht="24.0" hidden="1" customHeight="1">
      <c r="A67" s="57">
        <v>49.0</v>
      </c>
      <c r="B67" s="59"/>
      <c r="C67" s="59"/>
      <c r="D67" s="59"/>
      <c r="E67" s="59"/>
      <c r="F67" s="60"/>
      <c r="G67" s="59"/>
      <c r="H67" s="61">
        <f t="shared" si="4"/>
        <v>0</v>
      </c>
      <c r="I67" s="62"/>
      <c r="J67" s="63"/>
      <c r="K67" s="64" t="str">
        <f t="shared" si="18"/>
        <v/>
      </c>
      <c r="L67" s="64"/>
      <c r="M67" s="62"/>
      <c r="N67" s="62"/>
      <c r="O67" s="62"/>
      <c r="P67" s="63">
        <f t="shared" si="8"/>
        <v>0</v>
      </c>
      <c r="Q67" s="64" t="str">
        <f t="shared" si="9"/>
        <v/>
      </c>
      <c r="R67" s="64">
        <f t="shared" si="10"/>
        <v>0</v>
      </c>
      <c r="S67" s="66"/>
      <c r="T67" s="66">
        <f t="shared" si="46"/>
        <v>0</v>
      </c>
      <c r="U67" s="66">
        <f t="shared" si="47"/>
        <v>0</v>
      </c>
      <c r="V67" s="66">
        <f t="shared" si="12"/>
        <v>0</v>
      </c>
      <c r="W67" s="67">
        <f t="shared" si="48"/>
        <v>0</v>
      </c>
      <c r="X67" s="66"/>
      <c r="Y67" s="66"/>
      <c r="Z67" s="62"/>
    </row>
    <row r="68" ht="24.0" hidden="1" customHeight="1">
      <c r="A68" s="57">
        <v>50.0</v>
      </c>
      <c r="B68" s="59"/>
      <c r="C68" s="59"/>
      <c r="D68" s="59"/>
      <c r="E68" s="59"/>
      <c r="F68" s="60"/>
      <c r="G68" s="59"/>
      <c r="H68" s="61">
        <f t="shared" si="4"/>
        <v>0</v>
      </c>
      <c r="I68" s="62"/>
      <c r="J68" s="63"/>
      <c r="K68" s="64" t="str">
        <f t="shared" si="18"/>
        <v/>
      </c>
      <c r="L68" s="64"/>
      <c r="M68" s="62"/>
      <c r="N68" s="62"/>
      <c r="O68" s="62"/>
      <c r="P68" s="63">
        <f t="shared" si="8"/>
        <v>0</v>
      </c>
      <c r="Q68" s="64" t="str">
        <f t="shared" si="9"/>
        <v/>
      </c>
      <c r="R68" s="64">
        <f t="shared" si="10"/>
        <v>0</v>
      </c>
      <c r="S68" s="66"/>
      <c r="T68" s="66">
        <f t="shared" si="46"/>
        <v>0</v>
      </c>
      <c r="U68" s="66">
        <f t="shared" si="47"/>
        <v>0</v>
      </c>
      <c r="V68" s="66">
        <f t="shared" si="12"/>
        <v>0</v>
      </c>
      <c r="W68" s="67">
        <f t="shared" si="48"/>
        <v>0</v>
      </c>
      <c r="X68" s="66"/>
      <c r="Y68" s="66"/>
      <c r="Z68" s="62"/>
    </row>
    <row r="69" ht="24.0" hidden="1" customHeight="1">
      <c r="A69" s="57">
        <v>51.0</v>
      </c>
      <c r="B69" s="59"/>
      <c r="C69" s="59"/>
      <c r="D69" s="59"/>
      <c r="E69" s="59"/>
      <c r="F69" s="60"/>
      <c r="G69" s="59"/>
      <c r="H69" s="61">
        <f t="shared" si="4"/>
        <v>0</v>
      </c>
      <c r="I69" s="62"/>
      <c r="J69" s="63"/>
      <c r="K69" s="64" t="str">
        <f t="shared" si="18"/>
        <v/>
      </c>
      <c r="L69" s="64"/>
      <c r="M69" s="62"/>
      <c r="N69" s="62"/>
      <c r="O69" s="62"/>
      <c r="P69" s="63">
        <f t="shared" si="8"/>
        <v>0</v>
      </c>
      <c r="Q69" s="64" t="str">
        <f t="shared" si="9"/>
        <v/>
      </c>
      <c r="R69" s="64">
        <f t="shared" si="10"/>
        <v>0</v>
      </c>
      <c r="S69" s="66"/>
      <c r="T69" s="66">
        <f t="shared" si="46"/>
        <v>0</v>
      </c>
      <c r="U69" s="66">
        <f t="shared" si="47"/>
        <v>0</v>
      </c>
      <c r="V69" s="66">
        <f t="shared" si="12"/>
        <v>0</v>
      </c>
      <c r="W69" s="67">
        <f t="shared" si="48"/>
        <v>0</v>
      </c>
      <c r="X69" s="66"/>
      <c r="Y69" s="66"/>
      <c r="Z69" s="62"/>
    </row>
    <row r="70" ht="24.0" hidden="1" customHeight="1">
      <c r="A70" s="57">
        <v>52.0</v>
      </c>
      <c r="B70" s="59"/>
      <c r="C70" s="59"/>
      <c r="D70" s="59"/>
      <c r="E70" s="59"/>
      <c r="F70" s="60"/>
      <c r="G70" s="59"/>
      <c r="H70" s="61">
        <f t="shared" si="4"/>
        <v>0</v>
      </c>
      <c r="I70" s="62"/>
      <c r="J70" s="63"/>
      <c r="K70" s="64" t="str">
        <f t="shared" si="18"/>
        <v/>
      </c>
      <c r="L70" s="64"/>
      <c r="M70" s="62"/>
      <c r="N70" s="62"/>
      <c r="O70" s="62"/>
      <c r="P70" s="63">
        <f t="shared" si="8"/>
        <v>0</v>
      </c>
      <c r="Q70" s="64" t="str">
        <f t="shared" si="9"/>
        <v/>
      </c>
      <c r="R70" s="64">
        <f t="shared" si="10"/>
        <v>0</v>
      </c>
      <c r="S70" s="66"/>
      <c r="T70" s="66">
        <f t="shared" si="46"/>
        <v>0</v>
      </c>
      <c r="U70" s="66">
        <f t="shared" si="47"/>
        <v>0</v>
      </c>
      <c r="V70" s="66">
        <f t="shared" si="12"/>
        <v>0</v>
      </c>
      <c r="W70" s="67">
        <f t="shared" si="48"/>
        <v>0</v>
      </c>
      <c r="X70" s="66"/>
      <c r="Y70" s="66"/>
      <c r="Z70" s="62"/>
    </row>
    <row r="71" ht="24.0" hidden="1" customHeight="1">
      <c r="A71" s="57">
        <v>53.0</v>
      </c>
      <c r="B71" s="59"/>
      <c r="C71" s="59"/>
      <c r="D71" s="59"/>
      <c r="E71" s="59"/>
      <c r="F71" s="60"/>
      <c r="G71" s="59"/>
      <c r="H71" s="61">
        <f t="shared" si="4"/>
        <v>0</v>
      </c>
      <c r="I71" s="62"/>
      <c r="J71" s="63"/>
      <c r="K71" s="64" t="str">
        <f t="shared" si="18"/>
        <v/>
      </c>
      <c r="L71" s="64"/>
      <c r="M71" s="62"/>
      <c r="N71" s="62"/>
      <c r="O71" s="62"/>
      <c r="P71" s="63">
        <f t="shared" si="8"/>
        <v>0</v>
      </c>
      <c r="Q71" s="64" t="str">
        <f t="shared" si="9"/>
        <v/>
      </c>
      <c r="R71" s="64">
        <f t="shared" si="10"/>
        <v>0</v>
      </c>
      <c r="S71" s="66"/>
      <c r="T71" s="66">
        <f t="shared" si="46"/>
        <v>0</v>
      </c>
      <c r="U71" s="66">
        <f t="shared" si="47"/>
        <v>0</v>
      </c>
      <c r="V71" s="66">
        <f t="shared" si="12"/>
        <v>0</v>
      </c>
      <c r="W71" s="67">
        <f t="shared" si="48"/>
        <v>0</v>
      </c>
      <c r="X71" s="66"/>
      <c r="Y71" s="66"/>
      <c r="Z71" s="62"/>
    </row>
    <row r="72" ht="24.0" hidden="1" customHeight="1">
      <c r="A72" s="57">
        <v>54.0</v>
      </c>
      <c r="B72" s="59"/>
      <c r="C72" s="59"/>
      <c r="D72" s="59"/>
      <c r="E72" s="59"/>
      <c r="F72" s="60"/>
      <c r="G72" s="59"/>
      <c r="H72" s="61">
        <f t="shared" si="4"/>
        <v>0</v>
      </c>
      <c r="I72" s="62"/>
      <c r="J72" s="63"/>
      <c r="K72" s="64" t="str">
        <f t="shared" si="18"/>
        <v/>
      </c>
      <c r="L72" s="64"/>
      <c r="M72" s="62"/>
      <c r="N72" s="62"/>
      <c r="O72" s="62"/>
      <c r="P72" s="63">
        <f t="shared" si="8"/>
        <v>0</v>
      </c>
      <c r="Q72" s="64" t="str">
        <f t="shared" si="9"/>
        <v/>
      </c>
      <c r="R72" s="64">
        <f t="shared" si="10"/>
        <v>0</v>
      </c>
      <c r="S72" s="66"/>
      <c r="T72" s="66">
        <f t="shared" si="46"/>
        <v>0</v>
      </c>
      <c r="U72" s="66">
        <f t="shared" si="47"/>
        <v>0</v>
      </c>
      <c r="V72" s="66">
        <f t="shared" si="12"/>
        <v>0</v>
      </c>
      <c r="W72" s="67">
        <f t="shared" si="48"/>
        <v>0</v>
      </c>
      <c r="X72" s="66"/>
      <c r="Y72" s="66"/>
      <c r="Z72" s="62"/>
    </row>
    <row r="73" ht="24.0" hidden="1" customHeight="1">
      <c r="A73" s="57">
        <v>55.0</v>
      </c>
      <c r="B73" s="59"/>
      <c r="C73" s="59"/>
      <c r="D73" s="59"/>
      <c r="E73" s="59"/>
      <c r="F73" s="60"/>
      <c r="G73" s="59"/>
      <c r="H73" s="61">
        <f t="shared" si="4"/>
        <v>0</v>
      </c>
      <c r="I73" s="62"/>
      <c r="J73" s="63"/>
      <c r="K73" s="64" t="str">
        <f t="shared" si="18"/>
        <v/>
      </c>
      <c r="L73" s="64"/>
      <c r="M73" s="62"/>
      <c r="N73" s="62"/>
      <c r="O73" s="62"/>
      <c r="P73" s="63">
        <f t="shared" si="8"/>
        <v>0</v>
      </c>
      <c r="Q73" s="64" t="str">
        <f t="shared" si="9"/>
        <v/>
      </c>
      <c r="R73" s="64">
        <f t="shared" si="10"/>
        <v>0</v>
      </c>
      <c r="S73" s="66"/>
      <c r="T73" s="66">
        <f t="shared" si="46"/>
        <v>0</v>
      </c>
      <c r="U73" s="66">
        <f t="shared" si="47"/>
        <v>0</v>
      </c>
      <c r="V73" s="66">
        <f t="shared" si="12"/>
        <v>0</v>
      </c>
      <c r="W73" s="67">
        <f t="shared" si="48"/>
        <v>0</v>
      </c>
      <c r="X73" s="66"/>
      <c r="Y73" s="66"/>
      <c r="Z73" s="62"/>
    </row>
    <row r="74" ht="24.0" hidden="1" customHeight="1">
      <c r="A74" s="57">
        <v>56.0</v>
      </c>
      <c r="B74" s="59"/>
      <c r="C74" s="59"/>
      <c r="D74" s="59"/>
      <c r="E74" s="59"/>
      <c r="F74" s="60"/>
      <c r="G74" s="59"/>
      <c r="H74" s="61">
        <f t="shared" si="4"/>
        <v>0</v>
      </c>
      <c r="I74" s="62"/>
      <c r="J74" s="63"/>
      <c r="K74" s="64" t="str">
        <f t="shared" si="18"/>
        <v/>
      </c>
      <c r="L74" s="64"/>
      <c r="M74" s="62"/>
      <c r="N74" s="62"/>
      <c r="O74" s="62"/>
      <c r="P74" s="63">
        <f t="shared" si="8"/>
        <v>0</v>
      </c>
      <c r="Q74" s="64" t="str">
        <f t="shared" si="9"/>
        <v/>
      </c>
      <c r="R74" s="64">
        <f t="shared" si="10"/>
        <v>0</v>
      </c>
      <c r="S74" s="66"/>
      <c r="T74" s="66">
        <f t="shared" si="46"/>
        <v>0</v>
      </c>
      <c r="U74" s="66">
        <f t="shared" si="47"/>
        <v>0</v>
      </c>
      <c r="V74" s="66">
        <f t="shared" si="12"/>
        <v>0</v>
      </c>
      <c r="W74" s="67">
        <f t="shared" si="48"/>
        <v>0</v>
      </c>
      <c r="X74" s="66"/>
      <c r="Y74" s="66"/>
      <c r="Z74" s="62"/>
    </row>
    <row r="75" ht="24.0" hidden="1" customHeight="1">
      <c r="A75" s="57">
        <v>57.0</v>
      </c>
      <c r="B75" s="59"/>
      <c r="C75" s="59"/>
      <c r="D75" s="59"/>
      <c r="E75" s="59"/>
      <c r="F75" s="60"/>
      <c r="G75" s="59"/>
      <c r="H75" s="61">
        <f t="shared" si="4"/>
        <v>0</v>
      </c>
      <c r="I75" s="62"/>
      <c r="J75" s="63"/>
      <c r="K75" s="64" t="str">
        <f t="shared" si="18"/>
        <v/>
      </c>
      <c r="L75" s="64"/>
      <c r="M75" s="62"/>
      <c r="N75" s="62"/>
      <c r="O75" s="62"/>
      <c r="P75" s="63">
        <f t="shared" si="8"/>
        <v>0</v>
      </c>
      <c r="Q75" s="64" t="str">
        <f t="shared" si="9"/>
        <v/>
      </c>
      <c r="R75" s="64">
        <f t="shared" si="10"/>
        <v>0</v>
      </c>
      <c r="S75" s="66"/>
      <c r="T75" s="66">
        <f t="shared" si="46"/>
        <v>0</v>
      </c>
      <c r="U75" s="66">
        <f t="shared" si="47"/>
        <v>0</v>
      </c>
      <c r="V75" s="66">
        <f t="shared" si="12"/>
        <v>0</v>
      </c>
      <c r="W75" s="67">
        <f t="shared" si="48"/>
        <v>0</v>
      </c>
      <c r="X75" s="66"/>
      <c r="Y75" s="66"/>
      <c r="Z75" s="62"/>
    </row>
    <row r="76" ht="24.0" hidden="1" customHeight="1">
      <c r="A76" s="57">
        <v>58.0</v>
      </c>
      <c r="B76" s="59"/>
      <c r="C76" s="59"/>
      <c r="D76" s="59"/>
      <c r="E76" s="59"/>
      <c r="F76" s="60"/>
      <c r="G76" s="59"/>
      <c r="H76" s="61">
        <f t="shared" si="4"/>
        <v>0</v>
      </c>
      <c r="I76" s="62"/>
      <c r="J76" s="63"/>
      <c r="K76" s="64" t="str">
        <f t="shared" si="18"/>
        <v/>
      </c>
      <c r="L76" s="64"/>
      <c r="M76" s="62"/>
      <c r="N76" s="62"/>
      <c r="O76" s="62"/>
      <c r="P76" s="63">
        <f t="shared" si="8"/>
        <v>0</v>
      </c>
      <c r="Q76" s="64" t="str">
        <f t="shared" si="9"/>
        <v/>
      </c>
      <c r="R76" s="64">
        <f t="shared" si="10"/>
        <v>0</v>
      </c>
      <c r="S76" s="66"/>
      <c r="T76" s="66">
        <f t="shared" si="46"/>
        <v>0</v>
      </c>
      <c r="U76" s="66">
        <f t="shared" si="47"/>
        <v>0</v>
      </c>
      <c r="V76" s="66">
        <f t="shared" si="12"/>
        <v>0</v>
      </c>
      <c r="W76" s="67">
        <f t="shared" si="48"/>
        <v>0</v>
      </c>
      <c r="X76" s="66"/>
      <c r="Y76" s="66"/>
      <c r="Z76" s="62"/>
    </row>
    <row r="77" ht="24.0" hidden="1" customHeight="1">
      <c r="A77" s="57">
        <v>59.0</v>
      </c>
      <c r="B77" s="59"/>
      <c r="C77" s="59"/>
      <c r="D77" s="59"/>
      <c r="E77" s="59"/>
      <c r="F77" s="60"/>
      <c r="G77" s="59"/>
      <c r="H77" s="61">
        <f t="shared" si="4"/>
        <v>0</v>
      </c>
      <c r="I77" s="62"/>
      <c r="J77" s="63"/>
      <c r="K77" s="64" t="str">
        <f t="shared" si="18"/>
        <v/>
      </c>
      <c r="L77" s="64"/>
      <c r="M77" s="62"/>
      <c r="N77" s="62"/>
      <c r="O77" s="62"/>
      <c r="P77" s="63">
        <f t="shared" si="8"/>
        <v>0</v>
      </c>
      <c r="Q77" s="64" t="str">
        <f t="shared" si="9"/>
        <v/>
      </c>
      <c r="R77" s="64">
        <f t="shared" si="10"/>
        <v>0</v>
      </c>
      <c r="S77" s="66"/>
      <c r="T77" s="66">
        <f t="shared" si="46"/>
        <v>0</v>
      </c>
      <c r="U77" s="66">
        <f t="shared" si="47"/>
        <v>0</v>
      </c>
      <c r="V77" s="66">
        <f t="shared" si="12"/>
        <v>0</v>
      </c>
      <c r="W77" s="67">
        <f t="shared" si="48"/>
        <v>0</v>
      </c>
      <c r="X77" s="66"/>
      <c r="Y77" s="66"/>
      <c r="Z77" s="62"/>
    </row>
    <row r="78" ht="24.0" hidden="1" customHeight="1">
      <c r="A78" s="57">
        <v>60.0</v>
      </c>
      <c r="B78" s="59"/>
      <c r="C78" s="59"/>
      <c r="D78" s="59"/>
      <c r="E78" s="59"/>
      <c r="F78" s="60"/>
      <c r="G78" s="59"/>
      <c r="H78" s="61">
        <f t="shared" si="4"/>
        <v>0</v>
      </c>
      <c r="I78" s="62"/>
      <c r="J78" s="63"/>
      <c r="K78" s="64" t="str">
        <f t="shared" si="18"/>
        <v/>
      </c>
      <c r="L78" s="64"/>
      <c r="M78" s="62"/>
      <c r="N78" s="62"/>
      <c r="O78" s="62"/>
      <c r="P78" s="63">
        <f t="shared" si="8"/>
        <v>0</v>
      </c>
      <c r="Q78" s="64" t="str">
        <f t="shared" si="9"/>
        <v/>
      </c>
      <c r="R78" s="64">
        <f t="shared" si="10"/>
        <v>0</v>
      </c>
      <c r="S78" s="66"/>
      <c r="T78" s="66">
        <f t="shared" si="46"/>
        <v>0</v>
      </c>
      <c r="U78" s="66">
        <f t="shared" si="47"/>
        <v>0</v>
      </c>
      <c r="V78" s="66">
        <f t="shared" si="12"/>
        <v>0</v>
      </c>
      <c r="W78" s="67">
        <f t="shared" si="48"/>
        <v>0</v>
      </c>
      <c r="X78" s="66"/>
      <c r="Y78" s="66"/>
      <c r="Z78" s="62"/>
    </row>
    <row r="79" ht="24.0" hidden="1" customHeight="1">
      <c r="A79" s="57">
        <v>61.0</v>
      </c>
      <c r="B79" s="59"/>
      <c r="C79" s="59"/>
      <c r="D79" s="59"/>
      <c r="E79" s="59"/>
      <c r="F79" s="60"/>
      <c r="G79" s="59"/>
      <c r="H79" s="61">
        <f t="shared" si="4"/>
        <v>0</v>
      </c>
      <c r="I79" s="62"/>
      <c r="J79" s="63"/>
      <c r="K79" s="64" t="str">
        <f t="shared" si="18"/>
        <v/>
      </c>
      <c r="L79" s="64"/>
      <c r="M79" s="62"/>
      <c r="N79" s="62"/>
      <c r="O79" s="62"/>
      <c r="P79" s="63">
        <f t="shared" si="8"/>
        <v>0</v>
      </c>
      <c r="Q79" s="64" t="str">
        <f t="shared" si="9"/>
        <v/>
      </c>
      <c r="R79" s="64">
        <f t="shared" si="10"/>
        <v>0</v>
      </c>
      <c r="S79" s="66"/>
      <c r="T79" s="66">
        <f t="shared" si="46"/>
        <v>0</v>
      </c>
      <c r="U79" s="66">
        <f t="shared" si="47"/>
        <v>0</v>
      </c>
      <c r="V79" s="66">
        <f t="shared" si="12"/>
        <v>0</v>
      </c>
      <c r="W79" s="67">
        <f t="shared" si="48"/>
        <v>0</v>
      </c>
      <c r="X79" s="66"/>
      <c r="Y79" s="66"/>
      <c r="Z79" s="62"/>
    </row>
    <row r="80" ht="24.0" hidden="1" customHeight="1">
      <c r="A80" s="57">
        <v>62.0</v>
      </c>
      <c r="B80" s="59"/>
      <c r="C80" s="59"/>
      <c r="D80" s="59"/>
      <c r="E80" s="59"/>
      <c r="F80" s="60"/>
      <c r="G80" s="59"/>
      <c r="H80" s="61">
        <f t="shared" si="4"/>
        <v>0</v>
      </c>
      <c r="I80" s="62"/>
      <c r="J80" s="63"/>
      <c r="K80" s="64" t="str">
        <f t="shared" si="18"/>
        <v/>
      </c>
      <c r="L80" s="64"/>
      <c r="M80" s="62"/>
      <c r="N80" s="62"/>
      <c r="O80" s="62"/>
      <c r="P80" s="63">
        <f t="shared" si="8"/>
        <v>0</v>
      </c>
      <c r="Q80" s="64" t="str">
        <f t="shared" si="9"/>
        <v/>
      </c>
      <c r="R80" s="64">
        <f t="shared" si="10"/>
        <v>0</v>
      </c>
      <c r="S80" s="66"/>
      <c r="T80" s="66">
        <f t="shared" si="46"/>
        <v>0</v>
      </c>
      <c r="U80" s="66">
        <f t="shared" si="47"/>
        <v>0</v>
      </c>
      <c r="V80" s="66">
        <f t="shared" si="12"/>
        <v>0</v>
      </c>
      <c r="W80" s="67">
        <f t="shared" si="48"/>
        <v>0</v>
      </c>
      <c r="X80" s="66"/>
      <c r="Y80" s="66"/>
      <c r="Z80" s="62"/>
    </row>
    <row r="81" ht="24.0" hidden="1" customHeight="1">
      <c r="A81" s="57">
        <v>63.0</v>
      </c>
      <c r="B81" s="59"/>
      <c r="C81" s="59"/>
      <c r="D81" s="59"/>
      <c r="E81" s="59"/>
      <c r="F81" s="60"/>
      <c r="G81" s="59"/>
      <c r="H81" s="61">
        <f t="shared" si="4"/>
        <v>0</v>
      </c>
      <c r="I81" s="62"/>
      <c r="J81" s="63"/>
      <c r="K81" s="64" t="str">
        <f t="shared" si="18"/>
        <v/>
      </c>
      <c r="L81" s="64"/>
      <c r="M81" s="62"/>
      <c r="N81" s="62"/>
      <c r="O81" s="62"/>
      <c r="P81" s="63">
        <f t="shared" si="8"/>
        <v>0</v>
      </c>
      <c r="Q81" s="64" t="str">
        <f t="shared" si="9"/>
        <v/>
      </c>
      <c r="R81" s="64">
        <f t="shared" si="10"/>
        <v>0</v>
      </c>
      <c r="S81" s="66"/>
      <c r="T81" s="66">
        <f t="shared" si="46"/>
        <v>0</v>
      </c>
      <c r="U81" s="66">
        <f t="shared" si="47"/>
        <v>0</v>
      </c>
      <c r="V81" s="66">
        <f t="shared" si="12"/>
        <v>0</v>
      </c>
      <c r="W81" s="67">
        <f t="shared" si="48"/>
        <v>0</v>
      </c>
      <c r="X81" s="66"/>
      <c r="Y81" s="66"/>
      <c r="Z81" s="62"/>
    </row>
    <row r="82" ht="24.0" hidden="1" customHeight="1">
      <c r="A82" s="57">
        <v>64.0</v>
      </c>
      <c r="B82" s="59"/>
      <c r="C82" s="59"/>
      <c r="D82" s="59"/>
      <c r="E82" s="59"/>
      <c r="F82" s="60"/>
      <c r="G82" s="59"/>
      <c r="H82" s="61">
        <f t="shared" si="4"/>
        <v>0</v>
      </c>
      <c r="I82" s="62"/>
      <c r="J82" s="63"/>
      <c r="K82" s="64" t="str">
        <f t="shared" si="18"/>
        <v/>
      </c>
      <c r="L82" s="64"/>
      <c r="M82" s="62"/>
      <c r="N82" s="62"/>
      <c r="O82" s="62"/>
      <c r="P82" s="63">
        <f t="shared" si="8"/>
        <v>0</v>
      </c>
      <c r="Q82" s="64" t="str">
        <f t="shared" si="9"/>
        <v/>
      </c>
      <c r="R82" s="64">
        <f t="shared" si="10"/>
        <v>0</v>
      </c>
      <c r="S82" s="66"/>
      <c r="T82" s="66">
        <f t="shared" si="46"/>
        <v>0</v>
      </c>
      <c r="U82" s="66">
        <f t="shared" si="47"/>
        <v>0</v>
      </c>
      <c r="V82" s="66">
        <f t="shared" si="12"/>
        <v>0</v>
      </c>
      <c r="W82" s="67">
        <f t="shared" si="48"/>
        <v>0</v>
      </c>
      <c r="X82" s="66"/>
      <c r="Y82" s="66"/>
      <c r="Z82" s="62"/>
    </row>
    <row r="83" ht="24.0" hidden="1" customHeight="1">
      <c r="A83" s="57">
        <v>65.0</v>
      </c>
      <c r="B83" s="59"/>
      <c r="C83" s="59"/>
      <c r="D83" s="59"/>
      <c r="E83" s="59"/>
      <c r="F83" s="60"/>
      <c r="G83" s="59"/>
      <c r="H83" s="61">
        <f t="shared" si="4"/>
        <v>0</v>
      </c>
      <c r="I83" s="62"/>
      <c r="J83" s="63"/>
      <c r="K83" s="64" t="str">
        <f t="shared" si="18"/>
        <v/>
      </c>
      <c r="L83" s="64"/>
      <c r="M83" s="62"/>
      <c r="N83" s="62"/>
      <c r="O83" s="62"/>
      <c r="P83" s="63">
        <f t="shared" si="8"/>
        <v>0</v>
      </c>
      <c r="Q83" s="64" t="str">
        <f t="shared" si="9"/>
        <v/>
      </c>
      <c r="R83" s="64">
        <f t="shared" si="10"/>
        <v>0</v>
      </c>
      <c r="S83" s="66"/>
      <c r="T83" s="66">
        <f t="shared" si="46"/>
        <v>0</v>
      </c>
      <c r="U83" s="66">
        <f t="shared" si="47"/>
        <v>0</v>
      </c>
      <c r="V83" s="66">
        <f t="shared" si="12"/>
        <v>0</v>
      </c>
      <c r="W83" s="67">
        <f t="shared" si="48"/>
        <v>0</v>
      </c>
      <c r="X83" s="66"/>
      <c r="Y83" s="66"/>
      <c r="Z83" s="62"/>
    </row>
    <row r="84" ht="24.0" hidden="1" customHeight="1">
      <c r="A84" s="57">
        <v>66.0</v>
      </c>
      <c r="B84" s="59"/>
      <c r="C84" s="59"/>
      <c r="D84" s="59"/>
      <c r="E84" s="59"/>
      <c r="F84" s="60"/>
      <c r="G84" s="59"/>
      <c r="H84" s="61">
        <f t="shared" si="4"/>
        <v>0</v>
      </c>
      <c r="I84" s="62"/>
      <c r="J84" s="63"/>
      <c r="K84" s="64" t="str">
        <f t="shared" si="18"/>
        <v/>
      </c>
      <c r="L84" s="64"/>
      <c r="M84" s="62"/>
      <c r="N84" s="62"/>
      <c r="O84" s="62"/>
      <c r="P84" s="63">
        <f t="shared" si="8"/>
        <v>0</v>
      </c>
      <c r="Q84" s="64" t="str">
        <f t="shared" si="9"/>
        <v/>
      </c>
      <c r="R84" s="64">
        <f t="shared" si="10"/>
        <v>0</v>
      </c>
      <c r="S84" s="66"/>
      <c r="T84" s="66">
        <f t="shared" si="46"/>
        <v>0</v>
      </c>
      <c r="U84" s="66">
        <f t="shared" si="47"/>
        <v>0</v>
      </c>
      <c r="V84" s="66">
        <f t="shared" si="12"/>
        <v>0</v>
      </c>
      <c r="W84" s="67">
        <f t="shared" si="48"/>
        <v>0</v>
      </c>
      <c r="X84" s="66"/>
      <c r="Y84" s="66"/>
      <c r="Z84" s="62"/>
    </row>
    <row r="85" ht="24.0" hidden="1" customHeight="1">
      <c r="A85" s="57">
        <v>67.0</v>
      </c>
      <c r="B85" s="59"/>
      <c r="C85" s="59"/>
      <c r="D85" s="59"/>
      <c r="E85" s="59"/>
      <c r="F85" s="60"/>
      <c r="G85" s="59"/>
      <c r="H85" s="61">
        <f t="shared" si="4"/>
        <v>0</v>
      </c>
      <c r="I85" s="62"/>
      <c r="J85" s="63"/>
      <c r="K85" s="64" t="str">
        <f t="shared" si="18"/>
        <v/>
      </c>
      <c r="L85" s="64"/>
      <c r="M85" s="62"/>
      <c r="N85" s="62"/>
      <c r="O85" s="62"/>
      <c r="P85" s="63">
        <f t="shared" si="8"/>
        <v>0</v>
      </c>
      <c r="Q85" s="64" t="str">
        <f t="shared" si="9"/>
        <v/>
      </c>
      <c r="R85" s="64">
        <f t="shared" si="10"/>
        <v>0</v>
      </c>
      <c r="S85" s="66"/>
      <c r="T85" s="66">
        <f t="shared" si="46"/>
        <v>0</v>
      </c>
      <c r="U85" s="66">
        <f t="shared" si="47"/>
        <v>0</v>
      </c>
      <c r="V85" s="66">
        <f t="shared" si="12"/>
        <v>0</v>
      </c>
      <c r="W85" s="67">
        <f t="shared" si="48"/>
        <v>0</v>
      </c>
      <c r="X85" s="66"/>
      <c r="Y85" s="66"/>
      <c r="Z85" s="62"/>
    </row>
    <row r="86" ht="24.0" hidden="1" customHeight="1">
      <c r="A86" s="57">
        <v>68.0</v>
      </c>
      <c r="B86" s="59"/>
      <c r="C86" s="59"/>
      <c r="D86" s="59"/>
      <c r="E86" s="59"/>
      <c r="F86" s="60"/>
      <c r="G86" s="59"/>
      <c r="H86" s="61">
        <f t="shared" si="4"/>
        <v>0</v>
      </c>
      <c r="I86" s="62"/>
      <c r="J86" s="63"/>
      <c r="K86" s="64" t="str">
        <f t="shared" si="18"/>
        <v/>
      </c>
      <c r="L86" s="64"/>
      <c r="M86" s="62"/>
      <c r="N86" s="62"/>
      <c r="O86" s="62"/>
      <c r="P86" s="63">
        <f t="shared" si="8"/>
        <v>0</v>
      </c>
      <c r="Q86" s="64" t="str">
        <f t="shared" si="9"/>
        <v/>
      </c>
      <c r="R86" s="64">
        <f t="shared" si="10"/>
        <v>0</v>
      </c>
      <c r="S86" s="66"/>
      <c r="T86" s="66">
        <f t="shared" si="46"/>
        <v>0</v>
      </c>
      <c r="U86" s="66">
        <f t="shared" si="47"/>
        <v>0</v>
      </c>
      <c r="V86" s="66">
        <f t="shared" si="12"/>
        <v>0</v>
      </c>
      <c r="W86" s="67">
        <f t="shared" si="48"/>
        <v>0</v>
      </c>
      <c r="X86" s="66"/>
      <c r="Y86" s="66"/>
      <c r="Z86" s="62"/>
    </row>
    <row r="87" ht="24.0" hidden="1" customHeight="1">
      <c r="A87" s="57">
        <v>69.0</v>
      </c>
      <c r="B87" s="59"/>
      <c r="C87" s="59"/>
      <c r="D87" s="59"/>
      <c r="E87" s="59"/>
      <c r="F87" s="60"/>
      <c r="G87" s="59"/>
      <c r="H87" s="61">
        <f t="shared" si="4"/>
        <v>0</v>
      </c>
      <c r="I87" s="62"/>
      <c r="J87" s="63"/>
      <c r="K87" s="64" t="str">
        <f t="shared" si="18"/>
        <v/>
      </c>
      <c r="L87" s="64"/>
      <c r="M87" s="62"/>
      <c r="N87" s="62"/>
      <c r="O87" s="62"/>
      <c r="P87" s="63">
        <f t="shared" si="8"/>
        <v>0</v>
      </c>
      <c r="Q87" s="64" t="str">
        <f t="shared" si="9"/>
        <v/>
      </c>
      <c r="R87" s="64">
        <f t="shared" si="10"/>
        <v>0</v>
      </c>
      <c r="S87" s="66"/>
      <c r="T87" s="66">
        <f t="shared" si="46"/>
        <v>0</v>
      </c>
      <c r="U87" s="66">
        <f t="shared" si="47"/>
        <v>0</v>
      </c>
      <c r="V87" s="66">
        <f t="shared" si="12"/>
        <v>0</v>
      </c>
      <c r="W87" s="67">
        <f t="shared" si="48"/>
        <v>0</v>
      </c>
      <c r="X87" s="66"/>
      <c r="Y87" s="66"/>
      <c r="Z87" s="62"/>
    </row>
    <row r="88" ht="24.0" hidden="1" customHeight="1">
      <c r="A88" s="57">
        <v>70.0</v>
      </c>
      <c r="B88" s="59"/>
      <c r="C88" s="59"/>
      <c r="D88" s="59"/>
      <c r="E88" s="59"/>
      <c r="F88" s="60"/>
      <c r="G88" s="59"/>
      <c r="H88" s="61">
        <f t="shared" si="4"/>
        <v>0</v>
      </c>
      <c r="I88" s="62"/>
      <c r="J88" s="63"/>
      <c r="K88" s="64"/>
      <c r="L88" s="64"/>
      <c r="M88" s="62"/>
      <c r="N88" s="62"/>
      <c r="O88" s="62"/>
      <c r="P88" s="63">
        <f t="shared" si="8"/>
        <v>0</v>
      </c>
      <c r="Q88" s="64" t="str">
        <f t="shared" si="9"/>
        <v/>
      </c>
      <c r="R88" s="64">
        <f t="shared" si="10"/>
        <v>0</v>
      </c>
      <c r="S88" s="66"/>
      <c r="T88" s="66">
        <f t="shared" si="46"/>
        <v>0</v>
      </c>
      <c r="U88" s="66">
        <f t="shared" si="47"/>
        <v>0</v>
      </c>
      <c r="V88" s="66">
        <f t="shared" si="12"/>
        <v>0</v>
      </c>
      <c r="W88" s="67">
        <f t="shared" si="48"/>
        <v>0</v>
      </c>
      <c r="X88" s="66"/>
      <c r="Y88" s="66"/>
      <c r="Z88" s="62"/>
    </row>
    <row r="89" ht="24.0" hidden="1" customHeight="1">
      <c r="A89" s="57">
        <v>71.0</v>
      </c>
      <c r="B89" s="59"/>
      <c r="C89" s="59"/>
      <c r="D89" s="59"/>
      <c r="E89" s="59"/>
      <c r="F89" s="60"/>
      <c r="G89" s="59"/>
      <c r="H89" s="61">
        <f t="shared" si="4"/>
        <v>0</v>
      </c>
      <c r="I89" s="62"/>
      <c r="J89" s="63"/>
      <c r="K89" s="64"/>
      <c r="L89" s="64"/>
      <c r="M89" s="62"/>
      <c r="N89" s="62"/>
      <c r="O89" s="62"/>
      <c r="P89" s="63">
        <f t="shared" si="8"/>
        <v>0</v>
      </c>
      <c r="Q89" s="64" t="str">
        <f t="shared" si="9"/>
        <v/>
      </c>
      <c r="R89" s="64">
        <f t="shared" si="10"/>
        <v>0</v>
      </c>
      <c r="S89" s="66"/>
      <c r="T89" s="66">
        <f t="shared" si="46"/>
        <v>0</v>
      </c>
      <c r="U89" s="66">
        <f t="shared" si="47"/>
        <v>0</v>
      </c>
      <c r="V89" s="66">
        <f t="shared" si="12"/>
        <v>0</v>
      </c>
      <c r="W89" s="67">
        <f t="shared" si="48"/>
        <v>0</v>
      </c>
      <c r="X89" s="66"/>
      <c r="Y89" s="66"/>
      <c r="Z89" s="62"/>
    </row>
    <row r="90" ht="24.0" hidden="1" customHeight="1">
      <c r="A90" s="57">
        <v>72.0</v>
      </c>
      <c r="B90" s="59"/>
      <c r="C90" s="59"/>
      <c r="D90" s="59"/>
      <c r="E90" s="59"/>
      <c r="F90" s="60"/>
      <c r="G90" s="59"/>
      <c r="H90" s="61">
        <f t="shared" si="4"/>
        <v>0</v>
      </c>
      <c r="I90" s="62"/>
      <c r="J90" s="63"/>
      <c r="K90" s="64"/>
      <c r="L90" s="64"/>
      <c r="M90" s="62"/>
      <c r="N90" s="62"/>
      <c r="O90" s="62"/>
      <c r="P90" s="63">
        <f t="shared" si="8"/>
        <v>0</v>
      </c>
      <c r="Q90" s="64" t="str">
        <f t="shared" si="9"/>
        <v/>
      </c>
      <c r="R90" s="64">
        <f t="shared" si="10"/>
        <v>0</v>
      </c>
      <c r="S90" s="66"/>
      <c r="T90" s="66">
        <f t="shared" si="46"/>
        <v>0</v>
      </c>
      <c r="U90" s="66">
        <f t="shared" si="47"/>
        <v>0</v>
      </c>
      <c r="V90" s="66">
        <f t="shared" si="12"/>
        <v>0</v>
      </c>
      <c r="W90" s="67">
        <f t="shared" si="48"/>
        <v>0</v>
      </c>
      <c r="X90" s="66"/>
      <c r="Y90" s="66"/>
      <c r="Z90" s="62"/>
    </row>
    <row r="91" ht="24.0" hidden="1" customHeight="1">
      <c r="A91" s="57">
        <v>73.0</v>
      </c>
      <c r="B91" s="59"/>
      <c r="C91" s="59"/>
      <c r="D91" s="59"/>
      <c r="E91" s="59"/>
      <c r="F91" s="60"/>
      <c r="G91" s="59"/>
      <c r="H91" s="61">
        <f t="shared" si="4"/>
        <v>0</v>
      </c>
      <c r="I91" s="62"/>
      <c r="J91" s="63"/>
      <c r="K91" s="64"/>
      <c r="L91" s="64"/>
      <c r="M91" s="62"/>
      <c r="N91" s="62"/>
      <c r="O91" s="62"/>
      <c r="P91" s="63">
        <f t="shared" si="8"/>
        <v>0</v>
      </c>
      <c r="Q91" s="64" t="str">
        <f t="shared" si="9"/>
        <v/>
      </c>
      <c r="R91" s="64">
        <f t="shared" si="10"/>
        <v>0</v>
      </c>
      <c r="S91" s="66"/>
      <c r="T91" s="66">
        <f t="shared" si="46"/>
        <v>0</v>
      </c>
      <c r="U91" s="66">
        <f t="shared" si="47"/>
        <v>0</v>
      </c>
      <c r="V91" s="66">
        <f t="shared" si="12"/>
        <v>0</v>
      </c>
      <c r="W91" s="67">
        <f t="shared" si="48"/>
        <v>0</v>
      </c>
      <c r="X91" s="66"/>
      <c r="Y91" s="66"/>
      <c r="Z91" s="62"/>
    </row>
    <row r="92" ht="24.0" hidden="1" customHeight="1">
      <c r="A92" s="57">
        <v>74.0</v>
      </c>
      <c r="B92" s="59"/>
      <c r="C92" s="59"/>
      <c r="D92" s="59"/>
      <c r="E92" s="59"/>
      <c r="F92" s="60"/>
      <c r="G92" s="59"/>
      <c r="H92" s="61">
        <f t="shared" si="4"/>
        <v>0</v>
      </c>
      <c r="I92" s="62"/>
      <c r="J92" s="63"/>
      <c r="K92" s="64"/>
      <c r="L92" s="64"/>
      <c r="M92" s="62"/>
      <c r="N92" s="62"/>
      <c r="O92" s="62"/>
      <c r="P92" s="63">
        <f t="shared" si="8"/>
        <v>0</v>
      </c>
      <c r="Q92" s="64" t="str">
        <f t="shared" si="9"/>
        <v/>
      </c>
      <c r="R92" s="64">
        <f t="shared" si="10"/>
        <v>0</v>
      </c>
      <c r="S92" s="66"/>
      <c r="T92" s="66">
        <f t="shared" si="46"/>
        <v>0</v>
      </c>
      <c r="U92" s="66">
        <f t="shared" si="47"/>
        <v>0</v>
      </c>
      <c r="V92" s="66">
        <f t="shared" si="12"/>
        <v>0</v>
      </c>
      <c r="W92" s="67">
        <f t="shared" si="48"/>
        <v>0</v>
      </c>
      <c r="X92" s="66"/>
      <c r="Y92" s="66"/>
      <c r="Z92" s="62"/>
    </row>
    <row r="93" ht="24.0" hidden="1" customHeight="1">
      <c r="A93" s="57">
        <v>75.0</v>
      </c>
      <c r="B93" s="59"/>
      <c r="C93" s="59"/>
      <c r="D93" s="59"/>
      <c r="E93" s="59"/>
      <c r="F93" s="60"/>
      <c r="G93" s="59"/>
      <c r="H93" s="61">
        <f t="shared" si="4"/>
        <v>0</v>
      </c>
      <c r="I93" s="62"/>
      <c r="J93" s="63"/>
      <c r="K93" s="64"/>
      <c r="L93" s="64"/>
      <c r="M93" s="62"/>
      <c r="N93" s="62"/>
      <c r="O93" s="62"/>
      <c r="P93" s="63">
        <f t="shared" si="8"/>
        <v>0</v>
      </c>
      <c r="Q93" s="64" t="str">
        <f t="shared" si="9"/>
        <v/>
      </c>
      <c r="R93" s="64">
        <f t="shared" si="10"/>
        <v>0</v>
      </c>
      <c r="S93" s="66"/>
      <c r="T93" s="66">
        <f t="shared" si="46"/>
        <v>0</v>
      </c>
      <c r="U93" s="66">
        <f t="shared" si="47"/>
        <v>0</v>
      </c>
      <c r="V93" s="66">
        <f t="shared" si="12"/>
        <v>0</v>
      </c>
      <c r="W93" s="67">
        <f t="shared" si="48"/>
        <v>0</v>
      </c>
      <c r="X93" s="66"/>
      <c r="Y93" s="66"/>
      <c r="Z93" s="62"/>
    </row>
    <row r="94" ht="24.0" hidden="1" customHeight="1">
      <c r="A94" s="57">
        <v>76.0</v>
      </c>
      <c r="B94" s="59"/>
      <c r="C94" s="59"/>
      <c r="D94" s="59"/>
      <c r="E94" s="59"/>
      <c r="F94" s="60"/>
      <c r="G94" s="59"/>
      <c r="H94" s="61">
        <f t="shared" si="4"/>
        <v>0</v>
      </c>
      <c r="I94" s="62"/>
      <c r="J94" s="63"/>
      <c r="K94" s="64"/>
      <c r="L94" s="64"/>
      <c r="M94" s="62"/>
      <c r="N94" s="62"/>
      <c r="O94" s="62"/>
      <c r="P94" s="63">
        <f t="shared" si="8"/>
        <v>0</v>
      </c>
      <c r="Q94" s="64" t="str">
        <f t="shared" si="9"/>
        <v/>
      </c>
      <c r="R94" s="64">
        <f t="shared" si="10"/>
        <v>0</v>
      </c>
      <c r="S94" s="66"/>
      <c r="T94" s="66">
        <f t="shared" si="46"/>
        <v>0</v>
      </c>
      <c r="U94" s="66">
        <f t="shared" si="47"/>
        <v>0</v>
      </c>
      <c r="V94" s="66">
        <f t="shared" si="12"/>
        <v>0</v>
      </c>
      <c r="W94" s="67">
        <f t="shared" si="48"/>
        <v>0</v>
      </c>
      <c r="X94" s="66"/>
      <c r="Y94" s="66"/>
      <c r="Z94" s="62"/>
    </row>
    <row r="95" ht="24.0" hidden="1" customHeight="1">
      <c r="A95" s="57">
        <v>77.0</v>
      </c>
      <c r="B95" s="59"/>
      <c r="C95" s="59"/>
      <c r="D95" s="59"/>
      <c r="E95" s="59"/>
      <c r="F95" s="60"/>
      <c r="G95" s="59"/>
      <c r="H95" s="61">
        <f t="shared" si="4"/>
        <v>0</v>
      </c>
      <c r="I95" s="62"/>
      <c r="J95" s="63"/>
      <c r="K95" s="64"/>
      <c r="L95" s="64"/>
      <c r="M95" s="62"/>
      <c r="N95" s="62"/>
      <c r="O95" s="62"/>
      <c r="P95" s="63">
        <f t="shared" si="8"/>
        <v>0</v>
      </c>
      <c r="Q95" s="64" t="str">
        <f t="shared" si="9"/>
        <v/>
      </c>
      <c r="R95" s="64">
        <f t="shared" si="10"/>
        <v>0</v>
      </c>
      <c r="S95" s="66"/>
      <c r="T95" s="66">
        <f t="shared" si="46"/>
        <v>0</v>
      </c>
      <c r="U95" s="66">
        <f t="shared" si="47"/>
        <v>0</v>
      </c>
      <c r="V95" s="66">
        <f t="shared" si="12"/>
        <v>0</v>
      </c>
      <c r="W95" s="67">
        <f t="shared" si="48"/>
        <v>0</v>
      </c>
      <c r="X95" s="66"/>
      <c r="Y95" s="66"/>
      <c r="Z95" s="62"/>
    </row>
    <row r="96" ht="24.0" hidden="1" customHeight="1">
      <c r="A96" s="57">
        <v>78.0</v>
      </c>
      <c r="B96" s="59"/>
      <c r="C96" s="59"/>
      <c r="D96" s="59"/>
      <c r="E96" s="59"/>
      <c r="F96" s="60"/>
      <c r="G96" s="59"/>
      <c r="H96" s="61">
        <f t="shared" si="4"/>
        <v>0</v>
      </c>
      <c r="I96" s="62"/>
      <c r="J96" s="63"/>
      <c r="K96" s="64"/>
      <c r="L96" s="64"/>
      <c r="M96" s="62"/>
      <c r="N96" s="62"/>
      <c r="O96" s="62"/>
      <c r="P96" s="63">
        <f t="shared" si="8"/>
        <v>0</v>
      </c>
      <c r="Q96" s="64" t="str">
        <f t="shared" si="9"/>
        <v/>
      </c>
      <c r="R96" s="64">
        <f t="shared" si="10"/>
        <v>0</v>
      </c>
      <c r="S96" s="66"/>
      <c r="T96" s="66">
        <f t="shared" si="46"/>
        <v>0</v>
      </c>
      <c r="U96" s="66">
        <f t="shared" si="47"/>
        <v>0</v>
      </c>
      <c r="V96" s="66">
        <f t="shared" si="12"/>
        <v>0</v>
      </c>
      <c r="W96" s="67">
        <f t="shared" si="48"/>
        <v>0</v>
      </c>
      <c r="X96" s="66"/>
      <c r="Y96" s="66"/>
      <c r="Z96" s="62"/>
    </row>
    <row r="97" ht="24.0" hidden="1" customHeight="1">
      <c r="A97" s="57">
        <v>79.0</v>
      </c>
      <c r="B97" s="59"/>
      <c r="C97" s="59"/>
      <c r="D97" s="59"/>
      <c r="E97" s="59"/>
      <c r="F97" s="60"/>
      <c r="G97" s="59"/>
      <c r="H97" s="61">
        <f t="shared" si="4"/>
        <v>0</v>
      </c>
      <c r="I97" s="62"/>
      <c r="J97" s="63"/>
      <c r="K97" s="64"/>
      <c r="L97" s="64"/>
      <c r="M97" s="62"/>
      <c r="N97" s="62"/>
      <c r="O97" s="62"/>
      <c r="P97" s="63">
        <f t="shared" si="8"/>
        <v>0</v>
      </c>
      <c r="Q97" s="64" t="str">
        <f t="shared" si="9"/>
        <v/>
      </c>
      <c r="R97" s="64">
        <f t="shared" si="10"/>
        <v>0</v>
      </c>
      <c r="S97" s="66"/>
      <c r="T97" s="66">
        <f t="shared" si="46"/>
        <v>0</v>
      </c>
      <c r="U97" s="66">
        <f t="shared" si="47"/>
        <v>0</v>
      </c>
      <c r="V97" s="66">
        <f t="shared" si="12"/>
        <v>0</v>
      </c>
      <c r="W97" s="67">
        <f t="shared" si="48"/>
        <v>0</v>
      </c>
      <c r="X97" s="66"/>
      <c r="Y97" s="66"/>
      <c r="Z97" s="62"/>
    </row>
    <row r="98" ht="24.0" hidden="1" customHeight="1">
      <c r="A98" s="57">
        <v>80.0</v>
      </c>
      <c r="B98" s="59"/>
      <c r="C98" s="59"/>
      <c r="D98" s="59"/>
      <c r="E98" s="59"/>
      <c r="F98" s="60"/>
      <c r="G98" s="59"/>
      <c r="H98" s="61">
        <f t="shared" si="4"/>
        <v>0</v>
      </c>
      <c r="I98" s="62"/>
      <c r="J98" s="63"/>
      <c r="K98" s="64"/>
      <c r="L98" s="64"/>
      <c r="M98" s="62"/>
      <c r="N98" s="62"/>
      <c r="O98" s="62"/>
      <c r="P98" s="63">
        <f t="shared" si="8"/>
        <v>0</v>
      </c>
      <c r="Q98" s="64" t="str">
        <f t="shared" si="9"/>
        <v/>
      </c>
      <c r="R98" s="64">
        <f t="shared" si="10"/>
        <v>0</v>
      </c>
      <c r="S98" s="66"/>
      <c r="T98" s="66">
        <f t="shared" si="46"/>
        <v>0</v>
      </c>
      <c r="U98" s="66">
        <f t="shared" si="47"/>
        <v>0</v>
      </c>
      <c r="V98" s="66">
        <f t="shared" si="12"/>
        <v>0</v>
      </c>
      <c r="W98" s="67">
        <f t="shared" si="48"/>
        <v>0</v>
      </c>
      <c r="X98" s="66"/>
      <c r="Y98" s="66"/>
      <c r="Z98" s="62"/>
    </row>
    <row r="99" ht="24.0" hidden="1" customHeight="1">
      <c r="A99" s="57">
        <v>81.0</v>
      </c>
      <c r="B99" s="59"/>
      <c r="C99" s="59"/>
      <c r="D99" s="59"/>
      <c r="E99" s="59"/>
      <c r="F99" s="60"/>
      <c r="G99" s="59"/>
      <c r="H99" s="61">
        <f t="shared" si="4"/>
        <v>0</v>
      </c>
      <c r="I99" s="62"/>
      <c r="J99" s="63"/>
      <c r="K99" s="64" t="str">
        <f>+G99</f>
        <v/>
      </c>
      <c r="L99" s="64"/>
      <c r="M99" s="62"/>
      <c r="N99" s="62"/>
      <c r="O99" s="62"/>
      <c r="P99" s="63">
        <f t="shared" si="8"/>
        <v>0</v>
      </c>
      <c r="Q99" s="64" t="str">
        <f t="shared" si="9"/>
        <v/>
      </c>
      <c r="R99" s="64">
        <f t="shared" si="10"/>
        <v>0</v>
      </c>
      <c r="S99" s="66"/>
      <c r="T99" s="66">
        <f t="shared" si="46"/>
        <v>0</v>
      </c>
      <c r="U99" s="66">
        <f t="shared" si="47"/>
        <v>0</v>
      </c>
      <c r="V99" s="66">
        <f t="shared" si="12"/>
        <v>0</v>
      </c>
      <c r="W99" s="67">
        <f t="shared" si="48"/>
        <v>0</v>
      </c>
      <c r="X99" s="66"/>
      <c r="Y99" s="66"/>
      <c r="Z99" s="62"/>
    </row>
    <row r="100" ht="30.75" customHeight="1">
      <c r="A100" s="50"/>
      <c r="B100" s="50"/>
      <c r="C100" s="50"/>
      <c r="D100" s="50"/>
      <c r="E100" s="50"/>
      <c r="F100" s="54"/>
      <c r="G100" s="27">
        <f t="shared" ref="G100:H100" si="49">SUM(G19:G99)</f>
        <v>55</v>
      </c>
      <c r="H100" s="61">
        <f t="shared" si="49"/>
        <v>12286.586</v>
      </c>
      <c r="I100" s="26"/>
      <c r="J100" s="77">
        <f t="shared" ref="J100:L100" si="50">SUM(J19:J99)</f>
        <v>157.4038</v>
      </c>
      <c r="K100" s="77">
        <f t="shared" si="50"/>
        <v>54</v>
      </c>
      <c r="L100" s="77">
        <f t="shared" si="50"/>
        <v>207.2386</v>
      </c>
      <c r="P100" s="78">
        <f>+Q25</f>
        <v>1</v>
      </c>
      <c r="Q100" s="79">
        <f t="shared" ref="Q100:R100" si="51">SUM(Q19:Q99)</f>
        <v>55</v>
      </c>
      <c r="R100" s="79">
        <f t="shared" si="51"/>
        <v>274.15</v>
      </c>
      <c r="S100" s="4"/>
      <c r="T100" s="4"/>
      <c r="U100" s="4"/>
      <c r="V100" s="4"/>
      <c r="W100" s="80">
        <f>SUM(W19:W99)</f>
        <v>469.637256</v>
      </c>
      <c r="X100" s="4"/>
      <c r="Y100" s="4"/>
    </row>
    <row r="101" ht="13.5" customHeight="1">
      <c r="A101" s="50"/>
      <c r="B101" s="50"/>
      <c r="C101" s="50"/>
      <c r="D101" s="50"/>
      <c r="E101" s="50"/>
      <c r="F101" s="81"/>
      <c r="G101" s="50"/>
      <c r="H101" s="50"/>
      <c r="S101" s="4"/>
      <c r="T101" s="4"/>
      <c r="U101" s="4"/>
      <c r="V101" s="4"/>
      <c r="W101" s="4"/>
      <c r="X101" s="4"/>
      <c r="Y101" s="4"/>
    </row>
    <row r="102" ht="12.75" customHeight="1">
      <c r="B102" s="4"/>
      <c r="C102" s="4"/>
      <c r="D102" s="4"/>
      <c r="E102" s="4"/>
      <c r="F102" s="3"/>
      <c r="G102" s="4"/>
      <c r="H102" s="4"/>
      <c r="Q102" s="10">
        <f>+Q100-P100</f>
        <v>54</v>
      </c>
      <c r="S102" s="4"/>
      <c r="T102" s="4"/>
      <c r="U102" s="4"/>
      <c r="V102" s="4"/>
      <c r="W102" s="4"/>
      <c r="X102" s="4"/>
      <c r="Y102" s="4"/>
    </row>
    <row r="103" ht="12.75" customHeight="1">
      <c r="B103" s="4"/>
      <c r="C103" s="4"/>
      <c r="D103" s="4"/>
      <c r="E103" s="4"/>
      <c r="F103" s="3"/>
      <c r="G103" s="4"/>
      <c r="H103" s="4"/>
      <c r="S103" s="4"/>
      <c r="T103" s="4"/>
      <c r="U103" s="4"/>
      <c r="V103" s="4"/>
      <c r="W103" s="4"/>
      <c r="X103" s="4"/>
      <c r="Y103" s="4"/>
    </row>
    <row r="104" ht="12.75" customHeight="1">
      <c r="B104" s="4"/>
      <c r="C104" s="4"/>
      <c r="D104" s="4"/>
      <c r="E104" s="4"/>
      <c r="F104" s="3"/>
      <c r="G104" s="4"/>
      <c r="H104" s="4"/>
      <c r="P104" s="2" t="s">
        <v>31</v>
      </c>
      <c r="Q104" s="82">
        <f>+H25</f>
        <v>88.42</v>
      </c>
      <c r="S104" s="4"/>
      <c r="T104" s="4"/>
      <c r="U104" s="4"/>
      <c r="V104" s="4"/>
      <c r="W104" s="4"/>
      <c r="X104" s="4"/>
      <c r="Y104" s="4"/>
    </row>
    <row r="105" ht="18.0" customHeight="1">
      <c r="A105" s="7" t="s">
        <v>32</v>
      </c>
      <c r="B105" s="4"/>
      <c r="C105" s="4"/>
      <c r="D105" s="4" t="s">
        <v>33</v>
      </c>
      <c r="E105" s="4"/>
      <c r="F105" s="3"/>
      <c r="G105" s="4"/>
      <c r="H105" s="4"/>
      <c r="P105" s="2" t="s">
        <v>34</v>
      </c>
      <c r="Q105" s="83">
        <f>+H100-Q104</f>
        <v>12198.166</v>
      </c>
      <c r="S105" s="4"/>
      <c r="T105" s="4"/>
      <c r="U105" s="4"/>
      <c r="V105" s="4"/>
      <c r="W105" s="4"/>
      <c r="X105" s="4"/>
      <c r="Y105" s="4"/>
    </row>
    <row r="106" ht="13.5" customHeight="1">
      <c r="B106" s="4"/>
      <c r="C106" s="4"/>
      <c r="D106" s="4"/>
      <c r="E106" s="4"/>
      <c r="F106" s="3"/>
      <c r="G106" s="4"/>
      <c r="H106" s="4"/>
      <c r="S106" s="4"/>
      <c r="T106" s="4"/>
      <c r="U106" s="4"/>
      <c r="V106" s="4"/>
      <c r="W106" s="4"/>
      <c r="X106" s="4"/>
      <c r="Y106" s="4"/>
    </row>
    <row r="107" ht="32.25" customHeight="1">
      <c r="A107" s="84"/>
      <c r="B107" s="85" t="s">
        <v>12</v>
      </c>
      <c r="C107" s="15" t="s">
        <v>13</v>
      </c>
      <c r="D107" s="16"/>
      <c r="E107" s="12"/>
      <c r="F107" s="86" t="s">
        <v>14</v>
      </c>
      <c r="G107" s="87" t="s">
        <v>15</v>
      </c>
      <c r="H107" s="88" t="s">
        <v>16</v>
      </c>
      <c r="S107" s="4"/>
      <c r="T107" s="4"/>
      <c r="U107" s="4"/>
      <c r="V107" s="4"/>
      <c r="W107" s="4"/>
      <c r="X107" s="4"/>
      <c r="Y107" s="4"/>
    </row>
    <row r="108" ht="24.75" customHeight="1">
      <c r="A108" s="64">
        <v>1.0</v>
      </c>
      <c r="B108" s="74" t="s">
        <v>35</v>
      </c>
      <c r="C108" s="74">
        <v>83.0</v>
      </c>
      <c r="D108" s="74">
        <v>208.0</v>
      </c>
      <c r="E108" s="74">
        <v>116.0</v>
      </c>
      <c r="F108" s="75">
        <f>10%*50.06</f>
        <v>5.006</v>
      </c>
      <c r="G108" s="74">
        <v>1.0</v>
      </c>
      <c r="H108" s="76">
        <f t="shared" ref="H108:H114" si="52">+G108*F108</f>
        <v>5.006</v>
      </c>
      <c r="I108" s="62"/>
      <c r="J108" s="63">
        <f>D108*25.4/1000</f>
        <v>5.2832</v>
      </c>
      <c r="K108" s="64">
        <f>+G108</f>
        <v>1</v>
      </c>
      <c r="L108" s="64">
        <f>K108*J108</f>
        <v>5.2832</v>
      </c>
      <c r="M108" s="62"/>
      <c r="N108" s="62"/>
      <c r="O108" s="62"/>
      <c r="P108" s="62"/>
      <c r="Q108" s="62"/>
      <c r="R108" s="62"/>
      <c r="S108" s="66"/>
      <c r="T108" s="66"/>
      <c r="U108" s="66"/>
      <c r="V108" s="66"/>
      <c r="W108" s="66"/>
      <c r="X108" s="66"/>
      <c r="Y108" s="66"/>
      <c r="Z108" s="62"/>
    </row>
    <row r="109" ht="24.75" customHeight="1">
      <c r="A109" s="64">
        <v>2.0</v>
      </c>
      <c r="B109" s="74" t="s">
        <v>36</v>
      </c>
      <c r="C109" s="74">
        <v>99.0</v>
      </c>
      <c r="D109" s="74">
        <v>207.0</v>
      </c>
      <c r="E109" s="74">
        <v>179.0</v>
      </c>
      <c r="F109" s="75">
        <f>10%*66.04</f>
        <v>6.604</v>
      </c>
      <c r="G109" s="74">
        <v>1.0</v>
      </c>
      <c r="H109" s="76">
        <f t="shared" si="52"/>
        <v>6.604</v>
      </c>
      <c r="I109" s="62"/>
      <c r="J109" s="63"/>
      <c r="K109" s="64"/>
      <c r="L109" s="64"/>
      <c r="M109" s="62"/>
      <c r="N109" s="62"/>
      <c r="O109" s="62"/>
      <c r="P109" s="62"/>
      <c r="Q109" s="62"/>
      <c r="R109" s="62"/>
      <c r="S109" s="66"/>
      <c r="T109" s="66"/>
      <c r="U109" s="66"/>
      <c r="V109" s="66"/>
      <c r="W109" s="66"/>
      <c r="X109" s="66"/>
      <c r="Y109" s="66"/>
      <c r="Z109" s="62"/>
    </row>
    <row r="110" ht="24.75" customHeight="1">
      <c r="A110" s="64">
        <v>3.0</v>
      </c>
      <c r="B110" s="74" t="s">
        <v>37</v>
      </c>
      <c r="C110" s="74">
        <v>74.0</v>
      </c>
      <c r="D110" s="74">
        <v>204.0</v>
      </c>
      <c r="E110" s="74">
        <v>170.0</v>
      </c>
      <c r="F110" s="75">
        <f>10%*64.14</f>
        <v>6.414</v>
      </c>
      <c r="G110" s="74">
        <v>1.0</v>
      </c>
      <c r="H110" s="76">
        <f t="shared" si="52"/>
        <v>6.414</v>
      </c>
      <c r="I110" s="62"/>
      <c r="J110" s="63"/>
      <c r="K110" s="64"/>
      <c r="L110" s="64"/>
      <c r="M110" s="62"/>
      <c r="N110" s="62"/>
      <c r="O110" s="62"/>
      <c r="P110" s="62"/>
      <c r="Q110" s="62"/>
      <c r="R110" s="62"/>
      <c r="S110" s="66"/>
      <c r="T110" s="66"/>
      <c r="U110" s="66"/>
      <c r="V110" s="66"/>
      <c r="W110" s="66"/>
      <c r="X110" s="66"/>
      <c r="Y110" s="66"/>
      <c r="Z110" s="62"/>
    </row>
    <row r="111" ht="24.75" hidden="1" customHeight="1">
      <c r="A111" s="64">
        <v>4.0</v>
      </c>
      <c r="B111" s="59"/>
      <c r="C111" s="59"/>
      <c r="D111" s="59"/>
      <c r="E111" s="59"/>
      <c r="F111" s="60"/>
      <c r="G111" s="59"/>
      <c r="H111" s="61">
        <f t="shared" si="52"/>
        <v>0</v>
      </c>
      <c r="I111" s="62"/>
      <c r="J111" s="63"/>
      <c r="K111" s="64"/>
      <c r="L111" s="64"/>
      <c r="M111" s="62"/>
      <c r="N111" s="62"/>
      <c r="O111" s="62"/>
      <c r="P111" s="62"/>
      <c r="Q111" s="62"/>
      <c r="R111" s="62"/>
      <c r="S111" s="66"/>
      <c r="T111" s="66"/>
      <c r="U111" s="66"/>
      <c r="V111" s="66"/>
      <c r="W111" s="66"/>
      <c r="X111" s="66"/>
      <c r="Y111" s="66"/>
      <c r="Z111" s="62"/>
    </row>
    <row r="112" ht="24.75" hidden="1" customHeight="1">
      <c r="A112" s="64">
        <v>5.0</v>
      </c>
      <c r="B112" s="59"/>
      <c r="C112" s="59"/>
      <c r="D112" s="59"/>
      <c r="E112" s="59"/>
      <c r="F112" s="60"/>
      <c r="G112" s="59"/>
      <c r="H112" s="61">
        <f t="shared" si="52"/>
        <v>0</v>
      </c>
      <c r="I112" s="62"/>
      <c r="J112" s="63"/>
      <c r="K112" s="64"/>
      <c r="L112" s="64"/>
      <c r="M112" s="62"/>
      <c r="N112" s="62"/>
      <c r="O112" s="62"/>
      <c r="P112" s="62"/>
      <c r="Q112" s="62"/>
      <c r="R112" s="62"/>
      <c r="S112" s="66"/>
      <c r="T112" s="66"/>
      <c r="U112" s="66"/>
      <c r="V112" s="66"/>
      <c r="W112" s="66"/>
      <c r="X112" s="66"/>
      <c r="Y112" s="66"/>
      <c r="Z112" s="62"/>
    </row>
    <row r="113" ht="24.75" hidden="1" customHeight="1">
      <c r="A113" s="64">
        <v>6.0</v>
      </c>
      <c r="B113" s="59"/>
      <c r="C113" s="59"/>
      <c r="D113" s="59"/>
      <c r="E113" s="59"/>
      <c r="F113" s="60"/>
      <c r="G113" s="59"/>
      <c r="H113" s="61">
        <f t="shared" si="52"/>
        <v>0</v>
      </c>
      <c r="I113" s="62"/>
      <c r="J113" s="63"/>
      <c r="K113" s="64"/>
      <c r="L113" s="64"/>
      <c r="M113" s="62"/>
      <c r="N113" s="62"/>
      <c r="O113" s="62"/>
      <c r="P113" s="62"/>
      <c r="Q113" s="62"/>
      <c r="R113" s="62"/>
      <c r="S113" s="66"/>
      <c r="T113" s="66"/>
      <c r="U113" s="66"/>
      <c r="V113" s="66"/>
      <c r="W113" s="66"/>
      <c r="X113" s="66"/>
      <c r="Y113" s="66"/>
      <c r="Z113" s="62"/>
    </row>
    <row r="114" ht="24.75" hidden="1" customHeight="1">
      <c r="A114" s="64">
        <v>7.0</v>
      </c>
      <c r="B114" s="59"/>
      <c r="C114" s="59"/>
      <c r="D114" s="59"/>
      <c r="E114" s="59"/>
      <c r="F114" s="60"/>
      <c r="G114" s="59"/>
      <c r="H114" s="61">
        <f t="shared" si="52"/>
        <v>0</v>
      </c>
      <c r="I114" s="62"/>
      <c r="J114" s="63">
        <f>D114*25.4/1000</f>
        <v>0</v>
      </c>
      <c r="K114" s="64" t="str">
        <f>+G114</f>
        <v/>
      </c>
      <c r="L114" s="64">
        <f>K114*J114</f>
        <v>0</v>
      </c>
      <c r="M114" s="62"/>
      <c r="N114" s="62"/>
      <c r="O114" s="62"/>
      <c r="P114" s="62"/>
      <c r="Q114" s="89"/>
      <c r="R114" s="62"/>
      <c r="S114" s="66"/>
      <c r="T114" s="66"/>
      <c r="U114" s="66"/>
      <c r="V114" s="66"/>
      <c r="W114" s="66"/>
      <c r="X114" s="66"/>
      <c r="Y114" s="66"/>
      <c r="Z114" s="62"/>
    </row>
    <row r="115" ht="15.75" customHeight="1">
      <c r="A115" s="64"/>
      <c r="B115" s="90"/>
      <c r="C115" s="90"/>
      <c r="D115" s="4"/>
      <c r="E115" s="90"/>
      <c r="F115" s="91" t="s">
        <v>38</v>
      </c>
      <c r="G115" s="90"/>
      <c r="H115" s="92">
        <f>SUM(H108:H114)</f>
        <v>18.024</v>
      </c>
      <c r="P115" s="93"/>
      <c r="S115" s="4"/>
      <c r="T115" s="4"/>
      <c r="U115" s="4"/>
      <c r="V115" s="4"/>
      <c r="W115" s="4"/>
      <c r="X115" s="4"/>
      <c r="Y115" s="4"/>
    </row>
    <row r="116" ht="13.5" customHeight="1">
      <c r="A116" s="45"/>
      <c r="B116" s="45"/>
      <c r="C116" s="45"/>
      <c r="D116" s="45"/>
      <c r="E116" s="45"/>
      <c r="F116" s="94"/>
      <c r="G116" s="45"/>
      <c r="H116" s="49"/>
      <c r="P116" s="93"/>
      <c r="S116" s="4"/>
      <c r="T116" s="4"/>
      <c r="U116" s="4"/>
      <c r="V116" s="4"/>
      <c r="W116" s="4"/>
      <c r="X116" s="4"/>
      <c r="Y116" s="4"/>
    </row>
    <row r="117" ht="12.75" customHeight="1">
      <c r="F117" s="3"/>
      <c r="P117" s="93"/>
      <c r="S117" s="4"/>
      <c r="T117" s="4"/>
      <c r="U117" s="4"/>
      <c r="V117" s="4"/>
      <c r="W117" s="4"/>
      <c r="X117" s="4"/>
      <c r="Y117" s="4"/>
    </row>
    <row r="118" ht="12.75" customHeight="1">
      <c r="F118" s="3"/>
      <c r="P118" s="93"/>
      <c r="S118" s="4"/>
      <c r="T118" s="4"/>
      <c r="U118" s="4"/>
      <c r="V118" s="4"/>
      <c r="W118" s="4"/>
      <c r="X118" s="4"/>
      <c r="Y118" s="4"/>
    </row>
    <row r="119" ht="18.0" customHeight="1">
      <c r="A119" s="7" t="s">
        <v>39</v>
      </c>
      <c r="F119" s="3"/>
      <c r="P119" s="93"/>
      <c r="S119" s="4"/>
      <c r="T119" s="4"/>
      <c r="U119" s="4"/>
      <c r="V119" s="4"/>
      <c r="W119" s="4"/>
      <c r="X119" s="4"/>
      <c r="Y119" s="4"/>
    </row>
    <row r="120" ht="13.5" customHeight="1">
      <c r="F120" s="3"/>
      <c r="P120" s="93"/>
      <c r="S120" s="4"/>
      <c r="T120" s="4"/>
      <c r="U120" s="4"/>
      <c r="V120" s="4"/>
      <c r="W120" s="4"/>
      <c r="X120" s="4"/>
      <c r="Y120" s="4"/>
    </row>
    <row r="121" ht="33.75" customHeight="1">
      <c r="A121" s="84"/>
      <c r="B121" s="85" t="s">
        <v>12</v>
      </c>
      <c r="C121" s="15" t="s">
        <v>40</v>
      </c>
      <c r="D121" s="16"/>
      <c r="E121" s="12"/>
      <c r="F121" s="86" t="s">
        <v>14</v>
      </c>
      <c r="G121" s="87" t="s">
        <v>15</v>
      </c>
      <c r="H121" s="88" t="s">
        <v>16</v>
      </c>
      <c r="P121" s="93"/>
      <c r="S121" s="4"/>
      <c r="T121" s="4"/>
      <c r="U121" s="4"/>
      <c r="V121" s="4"/>
      <c r="W121" s="4"/>
      <c r="X121" s="4"/>
      <c r="Y121" s="4"/>
    </row>
    <row r="122" ht="24.0" customHeight="1">
      <c r="A122" s="95">
        <v>1.0</v>
      </c>
      <c r="B122" s="96" t="s">
        <v>23</v>
      </c>
      <c r="C122" s="18"/>
      <c r="D122" s="27"/>
      <c r="E122" s="27"/>
      <c r="F122" s="97">
        <v>38.0</v>
      </c>
      <c r="G122" s="98">
        <v>1.0</v>
      </c>
      <c r="H122" s="99">
        <f t="shared" ref="H122:H131" si="53">+G122*F122</f>
        <v>38</v>
      </c>
      <c r="I122" s="66"/>
      <c r="J122" s="66"/>
      <c r="K122" s="66"/>
      <c r="L122" s="66"/>
      <c r="M122" s="66"/>
      <c r="N122" s="66"/>
      <c r="O122" s="66"/>
      <c r="P122" s="100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24.0" customHeight="1">
      <c r="A123" s="101">
        <v>2.0</v>
      </c>
      <c r="B123" s="96" t="s">
        <v>23</v>
      </c>
      <c r="C123" s="18"/>
      <c r="D123" s="27"/>
      <c r="E123" s="27"/>
      <c r="F123" s="97">
        <v>13.0</v>
      </c>
      <c r="G123" s="98">
        <v>1.0</v>
      </c>
      <c r="H123" s="32">
        <f t="shared" si="53"/>
        <v>13</v>
      </c>
      <c r="I123" s="66"/>
      <c r="J123" s="66"/>
      <c r="K123" s="66"/>
      <c r="L123" s="66"/>
      <c r="M123" s="66"/>
      <c r="N123" s="66"/>
      <c r="O123" s="66"/>
      <c r="P123" s="100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24.0" customHeight="1">
      <c r="A124" s="95">
        <v>3.0</v>
      </c>
      <c r="B124" s="96" t="s">
        <v>24</v>
      </c>
      <c r="C124" s="27"/>
      <c r="D124" s="27"/>
      <c r="E124" s="27"/>
      <c r="F124" s="102">
        <v>39.0</v>
      </c>
      <c r="G124" s="98">
        <v>1.0</v>
      </c>
      <c r="H124" s="32">
        <f t="shared" si="53"/>
        <v>39</v>
      </c>
      <c r="I124" s="66"/>
      <c r="J124" s="66"/>
      <c r="K124" s="66"/>
      <c r="L124" s="66"/>
      <c r="M124" s="66"/>
      <c r="N124" s="66"/>
      <c r="O124" s="66"/>
      <c r="P124" s="103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24.0" customHeight="1">
      <c r="A125" s="101">
        <v>4.0</v>
      </c>
      <c r="B125" s="96" t="s">
        <v>24</v>
      </c>
      <c r="C125" s="27"/>
      <c r="D125" s="27"/>
      <c r="E125" s="27"/>
      <c r="F125" s="102">
        <v>14.0</v>
      </c>
      <c r="G125" s="98">
        <v>1.0</v>
      </c>
      <c r="H125" s="32">
        <f t="shared" si="53"/>
        <v>14</v>
      </c>
      <c r="I125" s="66"/>
      <c r="J125" s="66"/>
      <c r="K125" s="66"/>
      <c r="L125" s="66"/>
      <c r="M125" s="66"/>
      <c r="N125" s="66"/>
      <c r="O125" s="66"/>
      <c r="P125" s="103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24.0" customHeight="1">
      <c r="A126" s="95">
        <v>5.0</v>
      </c>
      <c r="B126" s="96" t="s">
        <v>26</v>
      </c>
      <c r="C126" s="27"/>
      <c r="D126" s="27"/>
      <c r="E126" s="27"/>
      <c r="F126" s="102">
        <v>33.0</v>
      </c>
      <c r="G126" s="98">
        <v>1.0</v>
      </c>
      <c r="H126" s="32">
        <f t="shared" si="53"/>
        <v>33</v>
      </c>
      <c r="I126" s="66"/>
      <c r="J126" s="66"/>
      <c r="K126" s="66"/>
      <c r="L126" s="66"/>
      <c r="M126" s="66"/>
      <c r="N126" s="66"/>
      <c r="O126" s="66"/>
      <c r="P126" s="103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24.0" customHeight="1">
      <c r="A127" s="101">
        <v>6.0</v>
      </c>
      <c r="B127" s="96" t="s">
        <v>26</v>
      </c>
      <c r="C127" s="27"/>
      <c r="D127" s="104"/>
      <c r="E127" s="27"/>
      <c r="F127" s="102">
        <v>12.0</v>
      </c>
      <c r="G127" s="98">
        <v>1.0</v>
      </c>
      <c r="H127" s="32">
        <f t="shared" si="53"/>
        <v>12</v>
      </c>
      <c r="I127" s="66"/>
      <c r="J127" s="66"/>
      <c r="K127" s="66"/>
      <c r="L127" s="66"/>
      <c r="M127" s="66"/>
      <c r="N127" s="66"/>
      <c r="O127" s="66"/>
      <c r="P127" s="103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24.0" customHeight="1">
      <c r="A128" s="95">
        <v>7.0</v>
      </c>
      <c r="B128" s="96" t="s">
        <v>30</v>
      </c>
      <c r="C128" s="27"/>
      <c r="D128" s="104"/>
      <c r="E128" s="27"/>
      <c r="F128" s="102">
        <v>24.0</v>
      </c>
      <c r="G128" s="98">
        <v>1.0</v>
      </c>
      <c r="H128" s="32">
        <f t="shared" si="53"/>
        <v>24</v>
      </c>
      <c r="I128" s="66"/>
      <c r="J128" s="66"/>
      <c r="K128" s="66"/>
      <c r="L128" s="66"/>
      <c r="M128" s="66"/>
      <c r="N128" s="66"/>
      <c r="O128" s="66"/>
      <c r="P128" s="103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24.0" customHeight="1">
      <c r="A129" s="101">
        <v>8.0</v>
      </c>
      <c r="B129" s="96" t="s">
        <v>30</v>
      </c>
      <c r="C129" s="27"/>
      <c r="D129" s="104"/>
      <c r="E129" s="27"/>
      <c r="F129" s="102">
        <v>9.0</v>
      </c>
      <c r="G129" s="98">
        <v>1.0</v>
      </c>
      <c r="H129" s="32">
        <f t="shared" si="53"/>
        <v>9</v>
      </c>
      <c r="I129" s="66"/>
      <c r="J129" s="66"/>
      <c r="K129" s="66"/>
      <c r="L129" s="66"/>
      <c r="M129" s="66"/>
      <c r="N129" s="66"/>
      <c r="O129" s="66"/>
      <c r="P129" s="103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24.0" customHeight="1">
      <c r="A130" s="95">
        <v>9.0</v>
      </c>
      <c r="B130" s="96" t="s">
        <v>28</v>
      </c>
      <c r="C130" s="27"/>
      <c r="D130" s="104"/>
      <c r="E130" s="27"/>
      <c r="F130" s="102">
        <v>34.0</v>
      </c>
      <c r="G130" s="98">
        <v>1.0</v>
      </c>
      <c r="H130" s="32">
        <f t="shared" si="53"/>
        <v>34</v>
      </c>
      <c r="I130" s="66"/>
      <c r="J130" s="66"/>
      <c r="K130" s="66"/>
      <c r="L130" s="66"/>
      <c r="M130" s="66"/>
      <c r="N130" s="66"/>
      <c r="O130" s="66"/>
      <c r="P130" s="103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24.0" customHeight="1">
      <c r="A131" s="101">
        <v>10.0</v>
      </c>
      <c r="B131" s="96" t="s">
        <v>28</v>
      </c>
      <c r="C131" s="27"/>
      <c r="D131" s="105"/>
      <c r="E131" s="27"/>
      <c r="F131" s="102">
        <v>12.0</v>
      </c>
      <c r="G131" s="98">
        <v>1.0</v>
      </c>
      <c r="H131" s="32">
        <f t="shared" si="53"/>
        <v>12</v>
      </c>
      <c r="I131" s="66"/>
      <c r="J131" s="66"/>
      <c r="K131" s="66"/>
      <c r="L131" s="66"/>
      <c r="M131" s="66"/>
      <c r="N131" s="66"/>
      <c r="O131" s="66"/>
      <c r="P131" s="103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4"/>
      <c r="B132" s="90"/>
      <c r="C132" s="90"/>
      <c r="E132" s="90"/>
      <c r="F132" s="91" t="s">
        <v>38</v>
      </c>
      <c r="G132" s="90"/>
      <c r="H132" s="106">
        <f>SUM(H122:H131)</f>
        <v>228</v>
      </c>
      <c r="P132" s="93"/>
      <c r="S132" s="4"/>
      <c r="T132" s="4"/>
      <c r="U132" s="4"/>
      <c r="V132" s="4"/>
      <c r="W132" s="4"/>
      <c r="X132" s="4"/>
      <c r="Y132" s="4"/>
    </row>
    <row r="133" ht="13.5" customHeight="1">
      <c r="A133" s="45"/>
      <c r="B133" s="45"/>
      <c r="C133" s="45"/>
      <c r="D133" s="45"/>
      <c r="E133" s="45"/>
      <c r="F133" s="94"/>
      <c r="G133" s="45"/>
      <c r="H133" s="49"/>
      <c r="P133" s="93"/>
      <c r="S133" s="4"/>
      <c r="T133" s="4"/>
      <c r="U133" s="4"/>
      <c r="V133" s="4"/>
      <c r="W133" s="4"/>
      <c r="X133" s="4"/>
      <c r="Y133" s="4"/>
    </row>
    <row r="134" ht="12.75" customHeight="1">
      <c r="F134" s="3"/>
      <c r="P134" s="93"/>
      <c r="S134" s="4"/>
      <c r="T134" s="4"/>
      <c r="U134" s="4"/>
      <c r="V134" s="4"/>
      <c r="W134" s="4"/>
      <c r="X134" s="4"/>
      <c r="Y134" s="4"/>
    </row>
    <row r="135" ht="12.75" customHeight="1">
      <c r="F135" s="3"/>
      <c r="P135" s="93"/>
      <c r="S135" s="4"/>
      <c r="T135" s="4"/>
      <c r="U135" s="4"/>
      <c r="V135" s="4"/>
      <c r="W135" s="4"/>
      <c r="X135" s="4"/>
      <c r="Y135" s="4"/>
    </row>
    <row r="136" ht="19.5" customHeight="1">
      <c r="A136" s="107" t="s">
        <v>41</v>
      </c>
      <c r="F136" s="3"/>
      <c r="P136" s="93"/>
      <c r="S136" s="4"/>
      <c r="T136" s="4"/>
      <c r="U136" s="4"/>
      <c r="V136" s="4"/>
      <c r="W136" s="4"/>
      <c r="X136" s="4"/>
      <c r="Y136" s="4"/>
    </row>
    <row r="137" ht="48.0" customHeight="1">
      <c r="A137" s="108"/>
      <c r="B137" s="13" t="s">
        <v>42</v>
      </c>
      <c r="C137" s="13" t="s">
        <v>43</v>
      </c>
      <c r="D137" s="13" t="s">
        <v>44</v>
      </c>
      <c r="E137" s="13" t="s">
        <v>45</v>
      </c>
      <c r="F137" s="109" t="s">
        <v>46</v>
      </c>
      <c r="G137" s="17" t="s">
        <v>47</v>
      </c>
      <c r="H137" s="66"/>
      <c r="I137" s="66"/>
      <c r="J137" s="66"/>
      <c r="K137" s="66"/>
      <c r="L137" s="66"/>
      <c r="M137" s="66"/>
      <c r="N137" s="66"/>
      <c r="O137" s="66"/>
      <c r="P137" s="93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110" t="s">
        <v>48</v>
      </c>
      <c r="B138" s="111">
        <f>+E12</f>
        <v>0</v>
      </c>
      <c r="C138" s="112">
        <f>+H100</f>
        <v>12286.586</v>
      </c>
      <c r="D138" s="112">
        <f>+H115</f>
        <v>18.024</v>
      </c>
      <c r="E138" s="113">
        <f>+H132</f>
        <v>228</v>
      </c>
      <c r="F138" s="114">
        <f>+G12</f>
        <v>0</v>
      </c>
      <c r="G138" s="115">
        <f>+B138-C138-D138-E138-F138</f>
        <v>-12532.61</v>
      </c>
      <c r="P138" s="93"/>
      <c r="S138" s="4"/>
      <c r="T138" s="4"/>
      <c r="U138" s="4"/>
      <c r="V138" s="4"/>
      <c r="W138" s="4"/>
      <c r="X138" s="4"/>
      <c r="Y138" s="4"/>
    </row>
    <row r="139" ht="16.5" customHeight="1">
      <c r="A139" s="116" t="s">
        <v>49</v>
      </c>
      <c r="B139" s="105"/>
      <c r="C139" s="117" t="str">
        <f>+C138/B138</f>
        <v>#DIV/0!</v>
      </c>
      <c r="D139" s="118" t="str">
        <f>+D138/B138</f>
        <v>#DIV/0!</v>
      </c>
      <c r="E139" s="118" t="str">
        <f>+E138/B138</f>
        <v>#DIV/0!</v>
      </c>
      <c r="F139" s="119" t="str">
        <f>+F138/B138</f>
        <v>#DIV/0!</v>
      </c>
      <c r="G139" s="120" t="str">
        <f>+G138/B138</f>
        <v>#DIV/0!</v>
      </c>
      <c r="P139" s="93"/>
      <c r="S139" s="4"/>
      <c r="T139" s="4"/>
      <c r="U139" s="4"/>
      <c r="V139" s="4"/>
      <c r="W139" s="4"/>
      <c r="X139" s="4"/>
      <c r="Y139" s="4"/>
    </row>
    <row r="140" ht="16.5" customHeight="1">
      <c r="A140" s="121"/>
      <c r="B140" s="122"/>
      <c r="C140" s="123"/>
      <c r="D140" s="123"/>
      <c r="E140" s="123"/>
      <c r="F140" s="124"/>
      <c r="G140" s="125"/>
      <c r="P140" s="93"/>
      <c r="S140" s="4"/>
      <c r="T140" s="4"/>
      <c r="U140" s="4"/>
      <c r="V140" s="4"/>
      <c r="W140" s="4"/>
      <c r="X140" s="4"/>
      <c r="Y140" s="4"/>
    </row>
    <row r="141" ht="15.75" customHeight="1">
      <c r="A141" s="126"/>
      <c r="B141" s="90"/>
      <c r="C141" s="90"/>
      <c r="D141" s="127" t="s">
        <v>50</v>
      </c>
      <c r="E141" s="127" t="s">
        <v>48</v>
      </c>
      <c r="F141" s="128">
        <f>+D138+E138+F138+G138</f>
        <v>-12286.586</v>
      </c>
      <c r="G141" s="129"/>
      <c r="P141" s="130"/>
      <c r="S141" s="4"/>
      <c r="T141" s="4"/>
      <c r="U141" s="4"/>
      <c r="V141" s="4"/>
      <c r="W141" s="4"/>
      <c r="X141" s="4"/>
      <c r="Y141" s="4"/>
    </row>
    <row r="142" ht="15.75" customHeight="1">
      <c r="A142" s="131"/>
      <c r="B142" s="4"/>
      <c r="C142" s="4"/>
      <c r="D142" s="2"/>
      <c r="E142" s="26" t="s">
        <v>49</v>
      </c>
      <c r="F142" s="132" t="str">
        <f>+F141/B138</f>
        <v>#DIV/0!</v>
      </c>
      <c r="G142" s="133"/>
      <c r="P142" s="130"/>
      <c r="S142" s="4"/>
      <c r="T142" s="4"/>
      <c r="U142" s="4"/>
      <c r="V142" s="4"/>
      <c r="W142" s="4"/>
      <c r="X142" s="4"/>
      <c r="Y142" s="4"/>
    </row>
    <row r="143" ht="15.75" customHeight="1">
      <c r="A143" s="134"/>
      <c r="B143" s="66"/>
      <c r="C143" s="26" t="s">
        <v>51</v>
      </c>
      <c r="D143" s="66"/>
      <c r="E143" s="66"/>
      <c r="F143" s="135"/>
      <c r="G143" s="136"/>
      <c r="P143" s="137"/>
      <c r="S143" s="4"/>
      <c r="T143" s="4"/>
      <c r="U143" s="4"/>
      <c r="V143" s="4"/>
      <c r="W143" s="4"/>
      <c r="X143" s="4"/>
      <c r="Y143" s="4"/>
    </row>
    <row r="144" ht="15.75" customHeight="1">
      <c r="A144" s="134"/>
      <c r="B144" s="66"/>
      <c r="C144" s="66"/>
      <c r="D144" s="26" t="s">
        <v>52</v>
      </c>
      <c r="E144" s="66"/>
      <c r="F144" s="135">
        <f>+F143*(F141-F138)</f>
        <v>0</v>
      </c>
      <c r="G144" s="136"/>
      <c r="S144" s="4"/>
      <c r="T144" s="4"/>
      <c r="U144" s="4"/>
      <c r="V144" s="4"/>
      <c r="W144" s="4"/>
      <c r="X144" s="4"/>
      <c r="Y144" s="4"/>
    </row>
    <row r="145" ht="13.5" customHeight="1">
      <c r="A145" s="44"/>
      <c r="B145" s="45"/>
      <c r="C145" s="45"/>
      <c r="D145" s="45"/>
      <c r="E145" s="45"/>
      <c r="F145" s="94"/>
      <c r="G145" s="138"/>
      <c r="S145" s="4"/>
      <c r="T145" s="4"/>
      <c r="U145" s="4"/>
      <c r="V145" s="4"/>
      <c r="W145" s="4"/>
      <c r="X145" s="4"/>
      <c r="Y145" s="4"/>
    </row>
    <row r="146" ht="12.75" customHeight="1">
      <c r="F146" s="3"/>
      <c r="S146" s="4"/>
      <c r="T146" s="4"/>
      <c r="U146" s="4"/>
      <c r="V146" s="4"/>
      <c r="W146" s="4"/>
      <c r="X146" s="4"/>
      <c r="Y146" s="4"/>
    </row>
    <row r="147" ht="12.75" customHeight="1">
      <c r="F147" s="3"/>
      <c r="S147" s="4"/>
      <c r="T147" s="4"/>
      <c r="U147" s="4"/>
      <c r="V147" s="4"/>
      <c r="W147" s="4"/>
      <c r="X147" s="4"/>
      <c r="Y147" s="4"/>
    </row>
    <row r="148" ht="12.75" customHeight="1">
      <c r="F148" s="3"/>
      <c r="S148" s="4"/>
      <c r="T148" s="4"/>
      <c r="U148" s="4"/>
      <c r="V148" s="4"/>
      <c r="W148" s="4"/>
      <c r="X148" s="4"/>
      <c r="Y148" s="4"/>
    </row>
    <row r="149" ht="12.75" customHeight="1">
      <c r="F149" s="3"/>
      <c r="S149" s="4"/>
      <c r="T149" s="4"/>
      <c r="U149" s="4"/>
      <c r="V149" s="4"/>
      <c r="W149" s="4"/>
      <c r="X149" s="4"/>
      <c r="Y149" s="4"/>
    </row>
    <row r="150" ht="12.75" customHeight="1">
      <c r="F150" s="3"/>
      <c r="S150" s="4"/>
      <c r="T150" s="4"/>
      <c r="U150" s="4"/>
      <c r="V150" s="4"/>
      <c r="W150" s="4"/>
      <c r="X150" s="4"/>
      <c r="Y150" s="4"/>
    </row>
    <row r="151" ht="12.75" customHeight="1">
      <c r="F151" s="3"/>
      <c r="S151" s="4"/>
      <c r="T151" s="4"/>
      <c r="U151" s="4"/>
      <c r="V151" s="4"/>
      <c r="W151" s="4"/>
      <c r="X151" s="4"/>
      <c r="Y151" s="4"/>
    </row>
    <row r="152" ht="12.75" customHeight="1">
      <c r="F152" s="3"/>
      <c r="S152" s="4"/>
      <c r="T152" s="4"/>
      <c r="U152" s="4"/>
      <c r="V152" s="4"/>
      <c r="W152" s="4"/>
      <c r="X152" s="4"/>
      <c r="Y152" s="4"/>
    </row>
    <row r="153" ht="12.75" customHeight="1">
      <c r="F153" s="3"/>
      <c r="S153" s="4"/>
      <c r="T153" s="4"/>
      <c r="U153" s="4"/>
      <c r="V153" s="4"/>
      <c r="W153" s="4"/>
      <c r="X153" s="4"/>
      <c r="Y153" s="4"/>
    </row>
    <row r="154" ht="12.75" customHeight="1">
      <c r="F154" s="3"/>
      <c r="S154" s="4"/>
      <c r="T154" s="4"/>
      <c r="U154" s="4"/>
      <c r="V154" s="4"/>
      <c r="W154" s="4"/>
      <c r="X154" s="4"/>
      <c r="Y154" s="4"/>
    </row>
    <row r="155" ht="12.75" customHeight="1">
      <c r="F155" s="3"/>
      <c r="S155" s="4"/>
      <c r="T155" s="4"/>
      <c r="U155" s="4"/>
      <c r="V155" s="4"/>
      <c r="W155" s="4"/>
      <c r="X155" s="4"/>
      <c r="Y155" s="4"/>
    </row>
    <row r="156" ht="12.75" customHeight="1">
      <c r="F156" s="3"/>
      <c r="S156" s="4"/>
      <c r="T156" s="4"/>
      <c r="U156" s="4"/>
      <c r="V156" s="4"/>
      <c r="W156" s="4"/>
      <c r="X156" s="4"/>
      <c r="Y156" s="4"/>
    </row>
    <row r="157" ht="12.75" customHeight="1">
      <c r="F157" s="3"/>
      <c r="S157" s="4"/>
      <c r="T157" s="4"/>
      <c r="U157" s="4"/>
      <c r="V157" s="4"/>
      <c r="W157" s="4"/>
      <c r="X157" s="4"/>
      <c r="Y157" s="4"/>
    </row>
    <row r="158" ht="12.75" customHeight="1">
      <c r="F158" s="3"/>
      <c r="S158" s="4"/>
      <c r="T158" s="4"/>
      <c r="U158" s="4"/>
      <c r="V158" s="4"/>
      <c r="W158" s="4"/>
      <c r="X158" s="4"/>
      <c r="Y158" s="4"/>
    </row>
    <row r="159" ht="12.75" customHeight="1">
      <c r="F159" s="3"/>
      <c r="S159" s="4"/>
      <c r="T159" s="4"/>
      <c r="U159" s="4"/>
      <c r="V159" s="4"/>
      <c r="W159" s="4"/>
      <c r="X159" s="4"/>
      <c r="Y159" s="4"/>
    </row>
    <row r="160" ht="12.75" customHeight="1">
      <c r="F160" s="3"/>
      <c r="S160" s="4"/>
      <c r="T160" s="4"/>
      <c r="U160" s="4"/>
      <c r="V160" s="4"/>
      <c r="W160" s="4"/>
      <c r="X160" s="4"/>
      <c r="Y160" s="4"/>
    </row>
    <row r="161" ht="12.75" customHeight="1">
      <c r="F161" s="3"/>
      <c r="S161" s="4"/>
      <c r="T161" s="4"/>
      <c r="U161" s="4"/>
      <c r="V161" s="4"/>
      <c r="W161" s="4"/>
      <c r="X161" s="4"/>
      <c r="Y161" s="4"/>
    </row>
    <row r="162" ht="12.75" customHeight="1">
      <c r="F162" s="3"/>
      <c r="S162" s="4"/>
      <c r="T162" s="4"/>
      <c r="U162" s="4"/>
      <c r="V162" s="4"/>
      <c r="W162" s="4"/>
      <c r="X162" s="4"/>
      <c r="Y162" s="4"/>
    </row>
    <row r="163" ht="12.75" customHeight="1">
      <c r="F163" s="3"/>
      <c r="S163" s="4"/>
      <c r="T163" s="4"/>
      <c r="U163" s="4"/>
      <c r="V163" s="4"/>
      <c r="W163" s="4"/>
      <c r="X163" s="4"/>
      <c r="Y163" s="4"/>
    </row>
    <row r="164" ht="12.75" customHeight="1">
      <c r="F164" s="3"/>
      <c r="S164" s="4"/>
      <c r="T164" s="4"/>
      <c r="U164" s="4"/>
      <c r="V164" s="4"/>
      <c r="W164" s="4"/>
      <c r="X164" s="4"/>
      <c r="Y164" s="4"/>
    </row>
    <row r="165" ht="12.75" customHeight="1">
      <c r="F165" s="3"/>
      <c r="S165" s="4"/>
      <c r="T165" s="4"/>
      <c r="U165" s="4"/>
      <c r="V165" s="4"/>
      <c r="W165" s="4"/>
      <c r="X165" s="4"/>
      <c r="Y165" s="4"/>
    </row>
    <row r="166" ht="12.75" customHeight="1">
      <c r="F166" s="3"/>
      <c r="S166" s="4"/>
      <c r="T166" s="4"/>
      <c r="U166" s="4"/>
      <c r="V166" s="4"/>
      <c r="W166" s="4"/>
      <c r="X166" s="4"/>
      <c r="Y166" s="4"/>
    </row>
    <row r="167" ht="12.75" customHeight="1">
      <c r="F167" s="3"/>
      <c r="S167" s="4"/>
      <c r="T167" s="4"/>
      <c r="U167" s="4"/>
      <c r="V167" s="4"/>
      <c r="W167" s="4"/>
      <c r="X167" s="4"/>
      <c r="Y167" s="4"/>
    </row>
    <row r="168" ht="12.75" customHeight="1">
      <c r="F168" s="3"/>
      <c r="S168" s="4"/>
      <c r="T168" s="4"/>
      <c r="U168" s="4"/>
      <c r="V168" s="4"/>
      <c r="W168" s="4"/>
      <c r="X168" s="4"/>
      <c r="Y168" s="4"/>
    </row>
    <row r="169" ht="12.75" customHeight="1">
      <c r="F169" s="3"/>
      <c r="S169" s="4"/>
      <c r="T169" s="4"/>
      <c r="U169" s="4"/>
      <c r="V169" s="4"/>
      <c r="W169" s="4"/>
      <c r="X169" s="4"/>
      <c r="Y169" s="4"/>
    </row>
    <row r="170" ht="12.75" customHeight="1">
      <c r="F170" s="3"/>
      <c r="S170" s="4"/>
      <c r="T170" s="4"/>
      <c r="U170" s="4"/>
      <c r="V170" s="4"/>
      <c r="W170" s="4"/>
      <c r="X170" s="4"/>
      <c r="Y170" s="4"/>
    </row>
    <row r="171" ht="12.75" customHeight="1">
      <c r="F171" s="3"/>
      <c r="S171" s="4"/>
      <c r="T171" s="4"/>
      <c r="U171" s="4"/>
      <c r="V171" s="4"/>
      <c r="W171" s="4"/>
      <c r="X171" s="4"/>
      <c r="Y171" s="4"/>
    </row>
    <row r="172" ht="12.75" customHeight="1">
      <c r="F172" s="3"/>
      <c r="S172" s="4"/>
      <c r="T172" s="4"/>
      <c r="U172" s="4"/>
      <c r="V172" s="4"/>
      <c r="W172" s="4"/>
      <c r="X172" s="4"/>
      <c r="Y172" s="4"/>
    </row>
    <row r="173" ht="12.75" customHeight="1">
      <c r="F173" s="3"/>
      <c r="S173" s="4"/>
      <c r="T173" s="4"/>
      <c r="U173" s="4"/>
      <c r="V173" s="4"/>
      <c r="W173" s="4"/>
      <c r="X173" s="4"/>
      <c r="Y173" s="4"/>
    </row>
    <row r="174" ht="12.75" customHeight="1">
      <c r="F174" s="3"/>
      <c r="S174" s="4"/>
      <c r="T174" s="4"/>
      <c r="U174" s="4"/>
      <c r="V174" s="4"/>
      <c r="W174" s="4"/>
      <c r="X174" s="4"/>
      <c r="Y174" s="4"/>
    </row>
    <row r="175" ht="12.75" customHeight="1">
      <c r="F175" s="3"/>
      <c r="S175" s="4"/>
      <c r="T175" s="4"/>
      <c r="U175" s="4"/>
      <c r="V175" s="4"/>
      <c r="W175" s="4"/>
      <c r="X175" s="4"/>
      <c r="Y175" s="4"/>
    </row>
    <row r="176" ht="12.75" customHeight="1">
      <c r="F176" s="3"/>
      <c r="S176" s="4"/>
      <c r="T176" s="4"/>
      <c r="U176" s="4"/>
      <c r="V176" s="4"/>
      <c r="W176" s="4"/>
      <c r="X176" s="4"/>
      <c r="Y176" s="4"/>
    </row>
    <row r="177" ht="12.75" customHeight="1">
      <c r="F177" s="3"/>
      <c r="S177" s="4"/>
      <c r="T177" s="4"/>
      <c r="U177" s="4"/>
      <c r="V177" s="4"/>
      <c r="W177" s="4"/>
      <c r="X177" s="4"/>
      <c r="Y177" s="4"/>
    </row>
    <row r="178" ht="12.75" customHeight="1">
      <c r="F178" s="3"/>
      <c r="S178" s="4"/>
      <c r="T178" s="4"/>
      <c r="U178" s="4"/>
      <c r="V178" s="4"/>
      <c r="W178" s="4"/>
      <c r="X178" s="4"/>
      <c r="Y178" s="4"/>
    </row>
    <row r="179" ht="12.75" customHeight="1">
      <c r="F179" s="3"/>
      <c r="S179" s="4"/>
      <c r="T179" s="4"/>
      <c r="U179" s="4"/>
      <c r="V179" s="4"/>
      <c r="W179" s="4"/>
      <c r="X179" s="4"/>
      <c r="Y179" s="4"/>
    </row>
    <row r="180" ht="12.75" customHeight="1">
      <c r="F180" s="3"/>
      <c r="S180" s="4"/>
      <c r="T180" s="4"/>
      <c r="U180" s="4"/>
      <c r="V180" s="4"/>
      <c r="W180" s="4"/>
      <c r="X180" s="4"/>
      <c r="Y180" s="4"/>
    </row>
    <row r="181" ht="12.75" customHeight="1">
      <c r="F181" s="3"/>
      <c r="S181" s="4"/>
      <c r="T181" s="4"/>
      <c r="U181" s="4"/>
      <c r="V181" s="4"/>
      <c r="W181" s="4"/>
      <c r="X181" s="4"/>
      <c r="Y181" s="4"/>
    </row>
    <row r="182" ht="12.75" customHeight="1">
      <c r="F182" s="3"/>
      <c r="S182" s="4"/>
      <c r="T182" s="4"/>
      <c r="U182" s="4"/>
      <c r="V182" s="4"/>
      <c r="W182" s="4"/>
      <c r="X182" s="4"/>
      <c r="Y182" s="4"/>
    </row>
    <row r="183" ht="12.75" customHeight="1">
      <c r="F183" s="3"/>
      <c r="S183" s="4"/>
      <c r="T183" s="4"/>
      <c r="U183" s="4"/>
      <c r="V183" s="4"/>
      <c r="W183" s="4"/>
      <c r="X183" s="4"/>
      <c r="Y183" s="4"/>
    </row>
    <row r="184" ht="12.75" customHeight="1">
      <c r="F184" s="3"/>
      <c r="S184" s="4"/>
      <c r="T184" s="4"/>
      <c r="U184" s="4"/>
      <c r="V184" s="4"/>
      <c r="W184" s="4"/>
      <c r="X184" s="4"/>
      <c r="Y184" s="4"/>
    </row>
    <row r="185" ht="12.75" customHeight="1">
      <c r="F185" s="3"/>
      <c r="S185" s="4"/>
      <c r="T185" s="4"/>
      <c r="U185" s="4"/>
      <c r="V185" s="4"/>
      <c r="W185" s="4"/>
      <c r="X185" s="4"/>
      <c r="Y185" s="4"/>
    </row>
    <row r="186" ht="12.75" customHeight="1">
      <c r="F186" s="3"/>
      <c r="S186" s="4"/>
      <c r="T186" s="4"/>
      <c r="U186" s="4"/>
      <c r="V186" s="4"/>
      <c r="W186" s="4"/>
      <c r="X186" s="4"/>
      <c r="Y186" s="4"/>
    </row>
    <row r="187" ht="12.75" customHeight="1">
      <c r="F187" s="3"/>
      <c r="S187" s="4"/>
      <c r="T187" s="4"/>
      <c r="U187" s="4"/>
      <c r="V187" s="4"/>
      <c r="W187" s="4"/>
      <c r="X187" s="4"/>
      <c r="Y187" s="4"/>
    </row>
    <row r="188" ht="12.75" customHeight="1">
      <c r="F188" s="3"/>
      <c r="S188" s="4"/>
      <c r="T188" s="4"/>
      <c r="U188" s="4"/>
      <c r="V188" s="4"/>
      <c r="W188" s="4"/>
      <c r="X188" s="4"/>
      <c r="Y188" s="4"/>
    </row>
    <row r="189" ht="12.75" customHeight="1">
      <c r="F189" s="3"/>
      <c r="S189" s="4"/>
      <c r="T189" s="4"/>
      <c r="U189" s="4"/>
      <c r="V189" s="4"/>
      <c r="W189" s="4"/>
      <c r="X189" s="4"/>
      <c r="Y189" s="4"/>
    </row>
    <row r="190" ht="12.75" customHeight="1">
      <c r="F190" s="3"/>
      <c r="S190" s="4"/>
      <c r="T190" s="4"/>
      <c r="U190" s="4"/>
      <c r="V190" s="4"/>
      <c r="W190" s="4"/>
      <c r="X190" s="4"/>
      <c r="Y190" s="4"/>
    </row>
    <row r="191" ht="12.75" customHeight="1">
      <c r="F191" s="3"/>
      <c r="S191" s="4"/>
      <c r="T191" s="4"/>
      <c r="U191" s="4"/>
      <c r="V191" s="4"/>
      <c r="W191" s="4"/>
      <c r="X191" s="4"/>
      <c r="Y191" s="4"/>
    </row>
    <row r="192" ht="12.75" customHeight="1">
      <c r="F192" s="3"/>
      <c r="S192" s="4"/>
      <c r="T192" s="4"/>
      <c r="U192" s="4"/>
      <c r="V192" s="4"/>
      <c r="W192" s="4"/>
      <c r="X192" s="4"/>
      <c r="Y192" s="4"/>
    </row>
    <row r="193" ht="12.75" customHeight="1">
      <c r="F193" s="3"/>
      <c r="S193" s="4"/>
      <c r="T193" s="4"/>
      <c r="U193" s="4"/>
      <c r="V193" s="4"/>
      <c r="W193" s="4"/>
      <c r="X193" s="4"/>
      <c r="Y193" s="4"/>
    </row>
    <row r="194" ht="12.75" customHeight="1">
      <c r="F194" s="3"/>
      <c r="S194" s="4"/>
      <c r="T194" s="4"/>
      <c r="U194" s="4"/>
      <c r="V194" s="4"/>
      <c r="W194" s="4"/>
      <c r="X194" s="4"/>
      <c r="Y194" s="4"/>
    </row>
    <row r="195" ht="12.75" customHeight="1">
      <c r="F195" s="3"/>
      <c r="S195" s="4"/>
      <c r="T195" s="4"/>
      <c r="U195" s="4"/>
      <c r="V195" s="4"/>
      <c r="W195" s="4"/>
      <c r="X195" s="4"/>
      <c r="Y195" s="4"/>
    </row>
    <row r="196" ht="12.75" customHeight="1">
      <c r="F196" s="3"/>
      <c r="S196" s="4"/>
      <c r="T196" s="4"/>
      <c r="U196" s="4"/>
      <c r="V196" s="4"/>
      <c r="W196" s="4"/>
      <c r="X196" s="4"/>
      <c r="Y196" s="4"/>
    </row>
    <row r="197" ht="12.75" customHeight="1">
      <c r="F197" s="3"/>
      <c r="S197" s="4"/>
      <c r="T197" s="4"/>
      <c r="U197" s="4"/>
      <c r="V197" s="4"/>
      <c r="W197" s="4"/>
      <c r="X197" s="4"/>
      <c r="Y197" s="4"/>
    </row>
    <row r="198" ht="12.75" customHeight="1">
      <c r="F198" s="3"/>
      <c r="S198" s="4"/>
      <c r="T198" s="4"/>
      <c r="U198" s="4"/>
      <c r="V198" s="4"/>
      <c r="W198" s="4"/>
      <c r="X198" s="4"/>
      <c r="Y198" s="4"/>
    </row>
    <row r="199" ht="12.75" customHeight="1">
      <c r="F199" s="3"/>
      <c r="S199" s="4"/>
      <c r="T199" s="4"/>
      <c r="U199" s="4"/>
      <c r="V199" s="4"/>
      <c r="W199" s="4"/>
      <c r="X199" s="4"/>
      <c r="Y199" s="4"/>
    </row>
    <row r="200" ht="12.75" customHeight="1">
      <c r="F200" s="3"/>
      <c r="S200" s="4"/>
      <c r="T200" s="4"/>
      <c r="U200" s="4"/>
      <c r="V200" s="4"/>
      <c r="W200" s="4"/>
      <c r="X200" s="4"/>
      <c r="Y200" s="4"/>
    </row>
    <row r="201" ht="12.75" customHeight="1">
      <c r="F201" s="3"/>
      <c r="S201" s="4"/>
      <c r="T201" s="4"/>
      <c r="U201" s="4"/>
      <c r="V201" s="4"/>
      <c r="W201" s="4"/>
      <c r="X201" s="4"/>
      <c r="Y201" s="4"/>
    </row>
    <row r="202" ht="12.75" customHeight="1">
      <c r="F202" s="3"/>
      <c r="S202" s="4"/>
      <c r="T202" s="4"/>
      <c r="U202" s="4"/>
      <c r="V202" s="4"/>
      <c r="W202" s="4"/>
      <c r="X202" s="4"/>
      <c r="Y202" s="4"/>
    </row>
    <row r="203" ht="12.75" customHeight="1">
      <c r="F203" s="3"/>
      <c r="S203" s="4"/>
      <c r="T203" s="4"/>
      <c r="U203" s="4"/>
      <c r="V203" s="4"/>
      <c r="W203" s="4"/>
      <c r="X203" s="4"/>
      <c r="Y203" s="4"/>
    </row>
    <row r="204" ht="12.75" customHeight="1">
      <c r="F204" s="3"/>
      <c r="S204" s="4"/>
      <c r="T204" s="4"/>
      <c r="U204" s="4"/>
      <c r="V204" s="4"/>
      <c r="W204" s="4"/>
      <c r="X204" s="4"/>
      <c r="Y204" s="4"/>
    </row>
    <row r="205" ht="12.75" customHeight="1">
      <c r="F205" s="3"/>
      <c r="S205" s="4"/>
      <c r="T205" s="4"/>
      <c r="U205" s="4"/>
      <c r="V205" s="4"/>
      <c r="W205" s="4"/>
      <c r="X205" s="4"/>
      <c r="Y205" s="4"/>
    </row>
    <row r="206" ht="12.75" customHeight="1">
      <c r="F206" s="3"/>
      <c r="S206" s="4"/>
      <c r="T206" s="4"/>
      <c r="U206" s="4"/>
      <c r="V206" s="4"/>
      <c r="W206" s="4"/>
      <c r="X206" s="4"/>
      <c r="Y206" s="4"/>
    </row>
    <row r="207" ht="12.75" customHeight="1">
      <c r="F207" s="3"/>
      <c r="S207" s="4"/>
      <c r="T207" s="4"/>
      <c r="U207" s="4"/>
      <c r="V207" s="4"/>
      <c r="W207" s="4"/>
      <c r="X207" s="4"/>
      <c r="Y207" s="4"/>
    </row>
    <row r="208" ht="12.75" customHeight="1">
      <c r="F208" s="3"/>
      <c r="S208" s="4"/>
      <c r="T208" s="4"/>
      <c r="U208" s="4"/>
      <c r="V208" s="4"/>
      <c r="W208" s="4"/>
      <c r="X208" s="4"/>
      <c r="Y208" s="4"/>
    </row>
    <row r="209" ht="12.75" customHeight="1">
      <c r="F209" s="3"/>
      <c r="S209" s="4"/>
      <c r="T209" s="4"/>
      <c r="U209" s="4"/>
      <c r="V209" s="4"/>
      <c r="W209" s="4"/>
      <c r="X209" s="4"/>
      <c r="Y209" s="4"/>
    </row>
    <row r="210" ht="12.75" customHeight="1">
      <c r="F210" s="3"/>
      <c r="S210" s="4"/>
      <c r="T210" s="4"/>
      <c r="U210" s="4"/>
      <c r="V210" s="4"/>
      <c r="W210" s="4"/>
      <c r="X210" s="4"/>
      <c r="Y210" s="4"/>
    </row>
    <row r="211" ht="12.75" customHeight="1">
      <c r="F211" s="3"/>
      <c r="S211" s="4"/>
      <c r="T211" s="4"/>
      <c r="U211" s="4"/>
      <c r="V211" s="4"/>
      <c r="W211" s="4"/>
      <c r="X211" s="4"/>
      <c r="Y211" s="4"/>
    </row>
    <row r="212" ht="12.75" customHeight="1">
      <c r="F212" s="3"/>
      <c r="S212" s="4"/>
      <c r="T212" s="4"/>
      <c r="U212" s="4"/>
      <c r="V212" s="4"/>
      <c r="W212" s="4"/>
      <c r="X212" s="4"/>
      <c r="Y212" s="4"/>
    </row>
    <row r="213" ht="12.75" customHeight="1">
      <c r="F213" s="3"/>
      <c r="S213" s="4"/>
      <c r="T213" s="4"/>
      <c r="U213" s="4"/>
      <c r="V213" s="4"/>
      <c r="W213" s="4"/>
      <c r="X213" s="4"/>
      <c r="Y213" s="4"/>
    </row>
    <row r="214" ht="12.75" customHeight="1">
      <c r="F214" s="3"/>
      <c r="S214" s="4"/>
      <c r="T214" s="4"/>
      <c r="U214" s="4"/>
      <c r="V214" s="4"/>
      <c r="W214" s="4"/>
      <c r="X214" s="4"/>
      <c r="Y214" s="4"/>
    </row>
    <row r="215" ht="12.75" customHeight="1">
      <c r="F215" s="3"/>
      <c r="S215" s="4"/>
      <c r="T215" s="4"/>
      <c r="U215" s="4"/>
      <c r="V215" s="4"/>
      <c r="W215" s="4"/>
      <c r="X215" s="4"/>
      <c r="Y215" s="4"/>
    </row>
    <row r="216" ht="12.75" customHeight="1">
      <c r="F216" s="3"/>
      <c r="S216" s="4"/>
      <c r="T216" s="4"/>
      <c r="U216" s="4"/>
      <c r="V216" s="4"/>
      <c r="W216" s="4"/>
      <c r="X216" s="4"/>
      <c r="Y216" s="4"/>
    </row>
    <row r="217" ht="12.75" customHeight="1">
      <c r="F217" s="3"/>
      <c r="S217" s="4"/>
      <c r="T217" s="4"/>
      <c r="U217" s="4"/>
      <c r="V217" s="4"/>
      <c r="W217" s="4"/>
      <c r="X217" s="4"/>
      <c r="Y217" s="4"/>
    </row>
    <row r="218" ht="12.75" customHeight="1">
      <c r="F218" s="3"/>
      <c r="S218" s="4"/>
      <c r="T218" s="4"/>
      <c r="U218" s="4"/>
      <c r="V218" s="4"/>
      <c r="W218" s="4"/>
      <c r="X218" s="4"/>
      <c r="Y218" s="4"/>
    </row>
    <row r="219" ht="12.75" customHeight="1">
      <c r="F219" s="3"/>
      <c r="S219" s="4"/>
      <c r="T219" s="4"/>
      <c r="U219" s="4"/>
      <c r="V219" s="4"/>
      <c r="W219" s="4"/>
      <c r="X219" s="4"/>
      <c r="Y219" s="4"/>
    </row>
    <row r="220" ht="12.75" customHeight="1">
      <c r="F220" s="3"/>
      <c r="S220" s="4"/>
      <c r="T220" s="4"/>
      <c r="U220" s="4"/>
      <c r="V220" s="4"/>
      <c r="W220" s="4"/>
      <c r="X220" s="4"/>
      <c r="Y220" s="4"/>
    </row>
    <row r="221" ht="12.75" customHeight="1">
      <c r="F221" s="3"/>
      <c r="S221" s="4"/>
      <c r="T221" s="4"/>
      <c r="U221" s="4"/>
      <c r="V221" s="4"/>
      <c r="W221" s="4"/>
      <c r="X221" s="4"/>
      <c r="Y221" s="4"/>
    </row>
    <row r="222" ht="12.75" customHeight="1">
      <c r="F222" s="3"/>
      <c r="S222" s="4"/>
      <c r="T222" s="4"/>
      <c r="U222" s="4"/>
      <c r="V222" s="4"/>
      <c r="W222" s="4"/>
      <c r="X222" s="4"/>
      <c r="Y222" s="4"/>
    </row>
    <row r="223" ht="12.75" customHeight="1">
      <c r="F223" s="3"/>
      <c r="S223" s="4"/>
      <c r="T223" s="4"/>
      <c r="U223" s="4"/>
      <c r="V223" s="4"/>
      <c r="W223" s="4"/>
      <c r="X223" s="4"/>
      <c r="Y223" s="4"/>
    </row>
    <row r="224" ht="12.75" customHeight="1">
      <c r="F224" s="3"/>
      <c r="S224" s="4"/>
      <c r="T224" s="4"/>
      <c r="U224" s="4"/>
      <c r="V224" s="4"/>
      <c r="W224" s="4"/>
      <c r="X224" s="4"/>
      <c r="Y224" s="4"/>
    </row>
    <row r="225" ht="12.75" customHeight="1">
      <c r="F225" s="3"/>
      <c r="S225" s="4"/>
      <c r="T225" s="4"/>
      <c r="U225" s="4"/>
      <c r="V225" s="4"/>
      <c r="W225" s="4"/>
      <c r="X225" s="4"/>
      <c r="Y225" s="4"/>
    </row>
    <row r="226" ht="12.75" customHeight="1">
      <c r="F226" s="3"/>
      <c r="S226" s="4"/>
      <c r="T226" s="4"/>
      <c r="U226" s="4"/>
      <c r="V226" s="4"/>
      <c r="W226" s="4"/>
      <c r="X226" s="4"/>
      <c r="Y226" s="4"/>
    </row>
    <row r="227" ht="12.75" customHeight="1">
      <c r="F227" s="3"/>
      <c r="S227" s="4"/>
      <c r="T227" s="4"/>
      <c r="U227" s="4"/>
      <c r="V227" s="4"/>
      <c r="W227" s="4"/>
      <c r="X227" s="4"/>
      <c r="Y227" s="4"/>
    </row>
    <row r="228" ht="12.75" customHeight="1">
      <c r="F228" s="3"/>
      <c r="S228" s="4"/>
      <c r="T228" s="4"/>
      <c r="U228" s="4"/>
      <c r="V228" s="4"/>
      <c r="W228" s="4"/>
      <c r="X228" s="4"/>
      <c r="Y228" s="4"/>
    </row>
    <row r="229" ht="12.75" customHeight="1">
      <c r="F229" s="3"/>
      <c r="S229" s="4"/>
      <c r="T229" s="4"/>
      <c r="U229" s="4"/>
      <c r="V229" s="4"/>
      <c r="W229" s="4"/>
      <c r="X229" s="4"/>
      <c r="Y229" s="4"/>
    </row>
    <row r="230" ht="12.75" customHeight="1">
      <c r="F230" s="3"/>
      <c r="S230" s="4"/>
      <c r="T230" s="4"/>
      <c r="U230" s="4"/>
      <c r="V230" s="4"/>
      <c r="W230" s="4"/>
      <c r="X230" s="4"/>
      <c r="Y230" s="4"/>
    </row>
    <row r="231" ht="12.75" customHeight="1">
      <c r="F231" s="3"/>
      <c r="S231" s="4"/>
      <c r="T231" s="4"/>
      <c r="U231" s="4"/>
      <c r="V231" s="4"/>
      <c r="W231" s="4"/>
      <c r="X231" s="4"/>
      <c r="Y231" s="4"/>
    </row>
    <row r="232" ht="12.75" customHeight="1">
      <c r="F232" s="3"/>
      <c r="S232" s="4"/>
      <c r="T232" s="4"/>
      <c r="U232" s="4"/>
      <c r="V232" s="4"/>
      <c r="W232" s="4"/>
      <c r="X232" s="4"/>
      <c r="Y232" s="4"/>
    </row>
    <row r="233" ht="12.75" customHeight="1">
      <c r="F233" s="3"/>
      <c r="S233" s="4"/>
      <c r="T233" s="4"/>
      <c r="U233" s="4"/>
      <c r="V233" s="4"/>
      <c r="W233" s="4"/>
      <c r="X233" s="4"/>
      <c r="Y233" s="4"/>
    </row>
    <row r="234" ht="12.75" customHeight="1">
      <c r="F234" s="3"/>
      <c r="S234" s="4"/>
      <c r="T234" s="4"/>
      <c r="U234" s="4"/>
      <c r="V234" s="4"/>
      <c r="W234" s="4"/>
      <c r="X234" s="4"/>
      <c r="Y234" s="4"/>
    </row>
    <row r="235" ht="12.75" customHeight="1">
      <c r="F235" s="3"/>
      <c r="S235" s="4"/>
      <c r="T235" s="4"/>
      <c r="U235" s="4"/>
      <c r="V235" s="4"/>
      <c r="W235" s="4"/>
      <c r="X235" s="4"/>
      <c r="Y235" s="4"/>
    </row>
    <row r="236" ht="12.75" customHeight="1">
      <c r="F236" s="3"/>
      <c r="S236" s="4"/>
      <c r="T236" s="4"/>
      <c r="U236" s="4"/>
      <c r="V236" s="4"/>
      <c r="W236" s="4"/>
      <c r="X236" s="4"/>
      <c r="Y236" s="4"/>
    </row>
    <row r="237" ht="12.75" customHeight="1">
      <c r="F237" s="3"/>
      <c r="S237" s="4"/>
      <c r="T237" s="4"/>
      <c r="U237" s="4"/>
      <c r="V237" s="4"/>
      <c r="W237" s="4"/>
      <c r="X237" s="4"/>
      <c r="Y237" s="4"/>
    </row>
    <row r="238" ht="12.75" customHeight="1">
      <c r="F238" s="3"/>
      <c r="S238" s="4"/>
      <c r="T238" s="4"/>
      <c r="U238" s="4"/>
      <c r="V238" s="4"/>
      <c r="W238" s="4"/>
      <c r="X238" s="4"/>
      <c r="Y238" s="4"/>
    </row>
    <row r="239" ht="12.75" customHeight="1">
      <c r="F239" s="3"/>
      <c r="S239" s="4"/>
      <c r="T239" s="4"/>
      <c r="U239" s="4"/>
      <c r="V239" s="4"/>
      <c r="W239" s="4"/>
      <c r="X239" s="4"/>
      <c r="Y239" s="4"/>
    </row>
    <row r="240" ht="12.75" customHeight="1">
      <c r="F240" s="3"/>
      <c r="S240" s="4"/>
      <c r="T240" s="4"/>
      <c r="U240" s="4"/>
      <c r="V240" s="4"/>
      <c r="W240" s="4"/>
      <c r="X240" s="4"/>
      <c r="Y240" s="4"/>
    </row>
    <row r="241" ht="12.75" customHeight="1">
      <c r="F241" s="3"/>
      <c r="S241" s="4"/>
      <c r="T241" s="4"/>
      <c r="U241" s="4"/>
      <c r="V241" s="4"/>
      <c r="W241" s="4"/>
      <c r="X241" s="4"/>
      <c r="Y241" s="4"/>
    </row>
    <row r="242" ht="12.75" customHeight="1">
      <c r="F242" s="3"/>
      <c r="S242" s="4"/>
      <c r="T242" s="4"/>
      <c r="U242" s="4"/>
      <c r="V242" s="4"/>
      <c r="W242" s="4"/>
      <c r="X242" s="4"/>
      <c r="Y242" s="4"/>
    </row>
    <row r="243" ht="12.75" customHeight="1">
      <c r="F243" s="3"/>
      <c r="S243" s="4"/>
      <c r="T243" s="4"/>
      <c r="U243" s="4"/>
      <c r="V243" s="4"/>
      <c r="W243" s="4"/>
      <c r="X243" s="4"/>
      <c r="Y243" s="4"/>
    </row>
    <row r="244" ht="12.75" customHeight="1">
      <c r="F244" s="3"/>
      <c r="S244" s="4"/>
      <c r="T244" s="4"/>
      <c r="U244" s="4"/>
      <c r="V244" s="4"/>
      <c r="W244" s="4"/>
      <c r="X244" s="4"/>
      <c r="Y244" s="4"/>
    </row>
    <row r="245" ht="12.75" customHeight="1">
      <c r="F245" s="3"/>
      <c r="S245" s="4"/>
      <c r="T245" s="4"/>
      <c r="U245" s="4"/>
      <c r="V245" s="4"/>
      <c r="W245" s="4"/>
      <c r="X245" s="4"/>
      <c r="Y245" s="4"/>
    </row>
    <row r="246" ht="12.75" customHeight="1">
      <c r="F246" s="3"/>
      <c r="S246" s="4"/>
      <c r="T246" s="4"/>
      <c r="U246" s="4"/>
      <c r="V246" s="4"/>
      <c r="W246" s="4"/>
      <c r="X246" s="4"/>
      <c r="Y246" s="4"/>
    </row>
    <row r="247" ht="12.75" customHeight="1">
      <c r="F247" s="3"/>
      <c r="S247" s="4"/>
      <c r="T247" s="4"/>
      <c r="U247" s="4"/>
      <c r="V247" s="4"/>
      <c r="W247" s="4"/>
      <c r="X247" s="4"/>
      <c r="Y247" s="4"/>
    </row>
    <row r="248" ht="12.75" customHeight="1">
      <c r="F248" s="3"/>
      <c r="S248" s="4"/>
      <c r="T248" s="4"/>
      <c r="U248" s="4"/>
      <c r="V248" s="4"/>
      <c r="W248" s="4"/>
      <c r="X248" s="4"/>
      <c r="Y248" s="4"/>
    </row>
    <row r="249" ht="12.75" customHeight="1">
      <c r="F249" s="3"/>
      <c r="S249" s="4"/>
      <c r="T249" s="4"/>
      <c r="U249" s="4"/>
      <c r="V249" s="4"/>
      <c r="W249" s="4"/>
      <c r="X249" s="4"/>
      <c r="Y249" s="4"/>
    </row>
    <row r="250" ht="12.75" customHeight="1">
      <c r="F250" s="3"/>
      <c r="S250" s="4"/>
      <c r="T250" s="4"/>
      <c r="U250" s="4"/>
      <c r="V250" s="4"/>
      <c r="W250" s="4"/>
      <c r="X250" s="4"/>
      <c r="Y250" s="4"/>
    </row>
    <row r="251" ht="12.75" customHeight="1">
      <c r="F251" s="3"/>
      <c r="S251" s="4"/>
      <c r="T251" s="4"/>
      <c r="U251" s="4"/>
      <c r="V251" s="4"/>
      <c r="W251" s="4"/>
      <c r="X251" s="4"/>
      <c r="Y251" s="4"/>
    </row>
    <row r="252" ht="12.75" customHeight="1">
      <c r="F252" s="3"/>
      <c r="S252" s="4"/>
      <c r="T252" s="4"/>
      <c r="U252" s="4"/>
      <c r="V252" s="4"/>
      <c r="W252" s="4"/>
      <c r="X252" s="4"/>
      <c r="Y252" s="4"/>
    </row>
    <row r="253" ht="12.75" customHeight="1">
      <c r="F253" s="3"/>
      <c r="S253" s="4"/>
      <c r="T253" s="4"/>
      <c r="U253" s="4"/>
      <c r="V253" s="4"/>
      <c r="W253" s="4"/>
      <c r="X253" s="4"/>
      <c r="Y253" s="4"/>
    </row>
    <row r="254" ht="12.75" customHeight="1">
      <c r="F254" s="3"/>
      <c r="S254" s="4"/>
      <c r="T254" s="4"/>
      <c r="U254" s="4"/>
      <c r="V254" s="4"/>
      <c r="W254" s="4"/>
      <c r="X254" s="4"/>
      <c r="Y254" s="4"/>
    </row>
    <row r="255" ht="12.75" customHeight="1">
      <c r="F255" s="3"/>
      <c r="S255" s="4"/>
      <c r="T255" s="4"/>
      <c r="U255" s="4"/>
      <c r="V255" s="4"/>
      <c r="W255" s="4"/>
      <c r="X255" s="4"/>
      <c r="Y255" s="4"/>
    </row>
    <row r="256" ht="12.75" customHeight="1">
      <c r="F256" s="3"/>
      <c r="S256" s="4"/>
      <c r="T256" s="4"/>
      <c r="U256" s="4"/>
      <c r="V256" s="4"/>
      <c r="W256" s="4"/>
      <c r="X256" s="4"/>
      <c r="Y256" s="4"/>
    </row>
    <row r="257" ht="12.75" customHeight="1">
      <c r="F257" s="3"/>
      <c r="S257" s="4"/>
      <c r="T257" s="4"/>
      <c r="U257" s="4"/>
      <c r="V257" s="4"/>
      <c r="W257" s="4"/>
      <c r="X257" s="4"/>
      <c r="Y257" s="4"/>
    </row>
    <row r="258" ht="12.75" customHeight="1">
      <c r="F258" s="3"/>
      <c r="S258" s="4"/>
      <c r="T258" s="4"/>
      <c r="U258" s="4"/>
      <c r="V258" s="4"/>
      <c r="W258" s="4"/>
      <c r="X258" s="4"/>
      <c r="Y258" s="4"/>
    </row>
    <row r="259" ht="12.75" customHeight="1">
      <c r="F259" s="3"/>
      <c r="S259" s="4"/>
      <c r="T259" s="4"/>
      <c r="U259" s="4"/>
      <c r="V259" s="4"/>
      <c r="W259" s="4"/>
      <c r="X259" s="4"/>
      <c r="Y259" s="4"/>
    </row>
    <row r="260" ht="12.75" customHeight="1">
      <c r="F260" s="3"/>
      <c r="S260" s="4"/>
      <c r="T260" s="4"/>
      <c r="U260" s="4"/>
      <c r="V260" s="4"/>
      <c r="W260" s="4"/>
      <c r="X260" s="4"/>
      <c r="Y260" s="4"/>
    </row>
    <row r="261" ht="12.75" customHeight="1">
      <c r="F261" s="3"/>
      <c r="S261" s="4"/>
      <c r="T261" s="4"/>
      <c r="U261" s="4"/>
      <c r="V261" s="4"/>
      <c r="W261" s="4"/>
      <c r="X261" s="4"/>
      <c r="Y261" s="4"/>
    </row>
    <row r="262" ht="12.75" customHeight="1">
      <c r="F262" s="3"/>
      <c r="S262" s="4"/>
      <c r="T262" s="4"/>
      <c r="U262" s="4"/>
      <c r="V262" s="4"/>
      <c r="W262" s="4"/>
      <c r="X262" s="4"/>
      <c r="Y262" s="4"/>
    </row>
    <row r="263" ht="12.75" customHeight="1">
      <c r="F263" s="3"/>
      <c r="S263" s="4"/>
      <c r="T263" s="4"/>
      <c r="U263" s="4"/>
      <c r="V263" s="4"/>
      <c r="W263" s="4"/>
      <c r="X263" s="4"/>
      <c r="Y263" s="4"/>
    </row>
    <row r="264" ht="12.75" customHeight="1">
      <c r="F264" s="3"/>
      <c r="S264" s="4"/>
      <c r="T264" s="4"/>
      <c r="U264" s="4"/>
      <c r="V264" s="4"/>
      <c r="W264" s="4"/>
      <c r="X264" s="4"/>
      <c r="Y264" s="4"/>
    </row>
    <row r="265" ht="12.75" customHeight="1">
      <c r="F265" s="3"/>
      <c r="S265" s="4"/>
      <c r="T265" s="4"/>
      <c r="U265" s="4"/>
      <c r="V265" s="4"/>
      <c r="W265" s="4"/>
      <c r="X265" s="4"/>
      <c r="Y265" s="4"/>
    </row>
    <row r="266" ht="12.75" customHeight="1">
      <c r="F266" s="3"/>
      <c r="S266" s="4"/>
      <c r="T266" s="4"/>
      <c r="U266" s="4"/>
      <c r="V266" s="4"/>
      <c r="W266" s="4"/>
      <c r="X266" s="4"/>
      <c r="Y266" s="4"/>
    </row>
    <row r="267" ht="12.75" customHeight="1">
      <c r="F267" s="3"/>
      <c r="S267" s="4"/>
      <c r="T267" s="4"/>
      <c r="U267" s="4"/>
      <c r="V267" s="4"/>
      <c r="W267" s="4"/>
      <c r="X267" s="4"/>
      <c r="Y267" s="4"/>
    </row>
    <row r="268" ht="12.75" customHeight="1">
      <c r="F268" s="3"/>
      <c r="S268" s="4"/>
      <c r="T268" s="4"/>
      <c r="U268" s="4"/>
      <c r="V268" s="4"/>
      <c r="W268" s="4"/>
      <c r="X268" s="4"/>
      <c r="Y268" s="4"/>
    </row>
    <row r="269" ht="12.75" customHeight="1">
      <c r="F269" s="3"/>
      <c r="S269" s="4"/>
      <c r="T269" s="4"/>
      <c r="U269" s="4"/>
      <c r="V269" s="4"/>
      <c r="W269" s="4"/>
      <c r="X269" s="4"/>
      <c r="Y269" s="4"/>
    </row>
    <row r="270" ht="12.75" customHeight="1">
      <c r="F270" s="3"/>
      <c r="S270" s="4"/>
      <c r="T270" s="4"/>
      <c r="U270" s="4"/>
      <c r="V270" s="4"/>
      <c r="W270" s="4"/>
      <c r="X270" s="4"/>
      <c r="Y270" s="4"/>
    </row>
    <row r="271" ht="12.75" customHeight="1">
      <c r="F271" s="3"/>
      <c r="S271" s="4"/>
      <c r="T271" s="4"/>
      <c r="U271" s="4"/>
      <c r="V271" s="4"/>
      <c r="W271" s="4"/>
      <c r="X271" s="4"/>
      <c r="Y271" s="4"/>
    </row>
    <row r="272" ht="12.75" customHeight="1">
      <c r="F272" s="3"/>
      <c r="S272" s="4"/>
      <c r="T272" s="4"/>
      <c r="U272" s="4"/>
      <c r="V272" s="4"/>
      <c r="W272" s="4"/>
      <c r="X272" s="4"/>
      <c r="Y272" s="4"/>
    </row>
    <row r="273" ht="12.75" customHeight="1">
      <c r="F273" s="3"/>
      <c r="S273" s="4"/>
      <c r="T273" s="4"/>
      <c r="U273" s="4"/>
      <c r="V273" s="4"/>
      <c r="W273" s="4"/>
      <c r="X273" s="4"/>
      <c r="Y273" s="4"/>
    </row>
    <row r="274" ht="12.75" customHeight="1">
      <c r="F274" s="3"/>
      <c r="S274" s="4"/>
      <c r="T274" s="4"/>
      <c r="U274" s="4"/>
      <c r="V274" s="4"/>
      <c r="W274" s="4"/>
      <c r="X274" s="4"/>
      <c r="Y274" s="4"/>
    </row>
    <row r="275" ht="12.75" customHeight="1">
      <c r="F275" s="3"/>
      <c r="S275" s="4"/>
      <c r="T275" s="4"/>
      <c r="U275" s="4"/>
      <c r="V275" s="4"/>
      <c r="W275" s="4"/>
      <c r="X275" s="4"/>
      <c r="Y275" s="4"/>
    </row>
    <row r="276" ht="12.75" customHeight="1">
      <c r="F276" s="3"/>
      <c r="S276" s="4"/>
      <c r="T276" s="4"/>
      <c r="U276" s="4"/>
      <c r="V276" s="4"/>
      <c r="W276" s="4"/>
      <c r="X276" s="4"/>
      <c r="Y276" s="4"/>
    </row>
    <row r="277" ht="12.75" customHeight="1">
      <c r="F277" s="3"/>
      <c r="S277" s="4"/>
      <c r="T277" s="4"/>
      <c r="U277" s="4"/>
      <c r="V277" s="4"/>
      <c r="W277" s="4"/>
      <c r="X277" s="4"/>
      <c r="Y277" s="4"/>
    </row>
    <row r="278" ht="12.75" customHeight="1">
      <c r="F278" s="3"/>
      <c r="S278" s="4"/>
      <c r="T278" s="4"/>
      <c r="U278" s="4"/>
      <c r="V278" s="4"/>
      <c r="W278" s="4"/>
      <c r="X278" s="4"/>
      <c r="Y278" s="4"/>
    </row>
    <row r="279" ht="12.75" customHeight="1">
      <c r="F279" s="3"/>
      <c r="S279" s="4"/>
      <c r="T279" s="4"/>
      <c r="U279" s="4"/>
      <c r="V279" s="4"/>
      <c r="W279" s="4"/>
      <c r="X279" s="4"/>
      <c r="Y279" s="4"/>
    </row>
    <row r="280" ht="12.75" customHeight="1">
      <c r="F280" s="3"/>
      <c r="S280" s="4"/>
      <c r="T280" s="4"/>
      <c r="U280" s="4"/>
      <c r="V280" s="4"/>
      <c r="W280" s="4"/>
      <c r="X280" s="4"/>
      <c r="Y280" s="4"/>
    </row>
    <row r="281" ht="12.75" customHeight="1">
      <c r="F281" s="3"/>
      <c r="S281" s="4"/>
      <c r="T281" s="4"/>
      <c r="U281" s="4"/>
      <c r="V281" s="4"/>
      <c r="W281" s="4"/>
      <c r="X281" s="4"/>
      <c r="Y281" s="4"/>
    </row>
    <row r="282" ht="12.75" customHeight="1">
      <c r="F282" s="3"/>
      <c r="S282" s="4"/>
      <c r="T282" s="4"/>
      <c r="U282" s="4"/>
      <c r="V282" s="4"/>
      <c r="W282" s="4"/>
      <c r="X282" s="4"/>
      <c r="Y282" s="4"/>
    </row>
    <row r="283" ht="12.75" customHeight="1">
      <c r="F283" s="3"/>
      <c r="S283" s="4"/>
      <c r="T283" s="4"/>
      <c r="U283" s="4"/>
      <c r="V283" s="4"/>
      <c r="W283" s="4"/>
      <c r="X283" s="4"/>
      <c r="Y283" s="4"/>
    </row>
    <row r="284" ht="12.75" customHeight="1">
      <c r="F284" s="3"/>
      <c r="S284" s="4"/>
      <c r="T284" s="4"/>
      <c r="U284" s="4"/>
      <c r="V284" s="4"/>
      <c r="W284" s="4"/>
      <c r="X284" s="4"/>
      <c r="Y284" s="4"/>
    </row>
    <row r="285" ht="12.75" customHeight="1">
      <c r="F285" s="3"/>
      <c r="S285" s="4"/>
      <c r="T285" s="4"/>
      <c r="U285" s="4"/>
      <c r="V285" s="4"/>
      <c r="W285" s="4"/>
      <c r="X285" s="4"/>
      <c r="Y285" s="4"/>
    </row>
    <row r="286" ht="12.75" customHeight="1">
      <c r="F286" s="3"/>
      <c r="S286" s="4"/>
      <c r="T286" s="4"/>
      <c r="U286" s="4"/>
      <c r="V286" s="4"/>
      <c r="W286" s="4"/>
      <c r="X286" s="4"/>
      <c r="Y286" s="4"/>
    </row>
    <row r="287" ht="12.75" customHeight="1">
      <c r="F287" s="3"/>
      <c r="S287" s="4"/>
      <c r="T287" s="4"/>
      <c r="U287" s="4"/>
      <c r="V287" s="4"/>
      <c r="W287" s="4"/>
      <c r="X287" s="4"/>
      <c r="Y287" s="4"/>
    </row>
    <row r="288" ht="12.75" customHeight="1">
      <c r="F288" s="3"/>
      <c r="S288" s="4"/>
      <c r="T288" s="4"/>
      <c r="U288" s="4"/>
      <c r="V288" s="4"/>
      <c r="W288" s="4"/>
      <c r="X288" s="4"/>
      <c r="Y288" s="4"/>
    </row>
    <row r="289" ht="12.75" customHeight="1">
      <c r="F289" s="3"/>
      <c r="S289" s="4"/>
      <c r="T289" s="4"/>
      <c r="U289" s="4"/>
      <c r="V289" s="4"/>
      <c r="W289" s="4"/>
      <c r="X289" s="4"/>
      <c r="Y289" s="4"/>
    </row>
    <row r="290" ht="12.75" customHeight="1">
      <c r="F290" s="3"/>
      <c r="S290" s="4"/>
      <c r="T290" s="4"/>
      <c r="U290" s="4"/>
      <c r="V290" s="4"/>
      <c r="W290" s="4"/>
      <c r="X290" s="4"/>
      <c r="Y290" s="4"/>
    </row>
    <row r="291" ht="12.75" customHeight="1">
      <c r="F291" s="3"/>
      <c r="S291" s="4"/>
      <c r="T291" s="4"/>
      <c r="U291" s="4"/>
      <c r="V291" s="4"/>
      <c r="W291" s="4"/>
      <c r="X291" s="4"/>
      <c r="Y291" s="4"/>
    </row>
    <row r="292" ht="12.75" customHeight="1">
      <c r="F292" s="3"/>
      <c r="S292" s="4"/>
      <c r="T292" s="4"/>
      <c r="U292" s="4"/>
      <c r="V292" s="4"/>
      <c r="W292" s="4"/>
      <c r="X292" s="4"/>
      <c r="Y292" s="4"/>
    </row>
    <row r="293" ht="12.75" customHeight="1">
      <c r="F293" s="3"/>
      <c r="S293" s="4"/>
      <c r="T293" s="4"/>
      <c r="U293" s="4"/>
      <c r="V293" s="4"/>
      <c r="W293" s="4"/>
      <c r="X293" s="4"/>
      <c r="Y293" s="4"/>
    </row>
    <row r="294" ht="12.75" customHeight="1">
      <c r="F294" s="3"/>
      <c r="S294" s="4"/>
      <c r="T294" s="4"/>
      <c r="U294" s="4"/>
      <c r="V294" s="4"/>
      <c r="W294" s="4"/>
      <c r="X294" s="4"/>
      <c r="Y294" s="4"/>
    </row>
    <row r="295" ht="12.75" customHeight="1">
      <c r="F295" s="3"/>
      <c r="S295" s="4"/>
      <c r="T295" s="4"/>
      <c r="U295" s="4"/>
      <c r="V295" s="4"/>
      <c r="W295" s="4"/>
      <c r="X295" s="4"/>
      <c r="Y295" s="4"/>
    </row>
    <row r="296" ht="12.75" customHeight="1">
      <c r="F296" s="3"/>
      <c r="S296" s="4"/>
      <c r="T296" s="4"/>
      <c r="U296" s="4"/>
      <c r="V296" s="4"/>
      <c r="W296" s="4"/>
      <c r="X296" s="4"/>
      <c r="Y296" s="4"/>
    </row>
    <row r="297" ht="12.75" customHeight="1">
      <c r="F297" s="3"/>
      <c r="S297" s="4"/>
      <c r="T297" s="4"/>
      <c r="U297" s="4"/>
      <c r="V297" s="4"/>
      <c r="W297" s="4"/>
      <c r="X297" s="4"/>
      <c r="Y297" s="4"/>
    </row>
    <row r="298" ht="12.75" customHeight="1">
      <c r="F298" s="3"/>
      <c r="S298" s="4"/>
      <c r="T298" s="4"/>
      <c r="U298" s="4"/>
      <c r="V298" s="4"/>
      <c r="W298" s="4"/>
      <c r="X298" s="4"/>
      <c r="Y298" s="4"/>
    </row>
    <row r="299" ht="12.75" customHeight="1">
      <c r="F299" s="3"/>
      <c r="S299" s="4"/>
      <c r="T299" s="4"/>
      <c r="U299" s="4"/>
      <c r="V299" s="4"/>
      <c r="W299" s="4"/>
      <c r="X299" s="4"/>
      <c r="Y299" s="4"/>
    </row>
    <row r="300" ht="12.75" customHeight="1">
      <c r="F300" s="3"/>
      <c r="S300" s="4"/>
      <c r="T300" s="4"/>
      <c r="U300" s="4"/>
      <c r="V300" s="4"/>
      <c r="W300" s="4"/>
      <c r="X300" s="4"/>
      <c r="Y300" s="4"/>
    </row>
    <row r="301" ht="12.75" customHeight="1">
      <c r="F301" s="3"/>
      <c r="S301" s="4"/>
      <c r="T301" s="4"/>
      <c r="U301" s="4"/>
      <c r="V301" s="4"/>
      <c r="W301" s="4"/>
      <c r="X301" s="4"/>
      <c r="Y301" s="4"/>
    </row>
    <row r="302" ht="12.75" customHeight="1">
      <c r="F302" s="3"/>
      <c r="S302" s="4"/>
      <c r="T302" s="4"/>
      <c r="U302" s="4"/>
      <c r="V302" s="4"/>
      <c r="W302" s="4"/>
      <c r="X302" s="4"/>
      <c r="Y302" s="4"/>
    </row>
    <row r="303" ht="12.75" customHeight="1">
      <c r="F303" s="3"/>
      <c r="S303" s="4"/>
      <c r="T303" s="4"/>
      <c r="U303" s="4"/>
      <c r="V303" s="4"/>
      <c r="W303" s="4"/>
      <c r="X303" s="4"/>
      <c r="Y303" s="4"/>
    </row>
    <row r="304" ht="12.75" customHeight="1">
      <c r="F304" s="3"/>
      <c r="S304" s="4"/>
      <c r="T304" s="4"/>
      <c r="U304" s="4"/>
      <c r="V304" s="4"/>
      <c r="W304" s="4"/>
      <c r="X304" s="4"/>
      <c r="Y304" s="4"/>
    </row>
    <row r="305" ht="12.75" customHeight="1">
      <c r="F305" s="3"/>
      <c r="S305" s="4"/>
      <c r="T305" s="4"/>
      <c r="U305" s="4"/>
      <c r="V305" s="4"/>
      <c r="W305" s="4"/>
      <c r="X305" s="4"/>
      <c r="Y305" s="4"/>
    </row>
    <row r="306" ht="12.75" customHeight="1">
      <c r="F306" s="3"/>
      <c r="S306" s="4"/>
      <c r="T306" s="4"/>
      <c r="U306" s="4"/>
      <c r="V306" s="4"/>
      <c r="W306" s="4"/>
      <c r="X306" s="4"/>
      <c r="Y306" s="4"/>
    </row>
    <row r="307" ht="12.75" customHeight="1">
      <c r="F307" s="3"/>
      <c r="S307" s="4"/>
      <c r="T307" s="4"/>
      <c r="U307" s="4"/>
      <c r="V307" s="4"/>
      <c r="W307" s="4"/>
      <c r="X307" s="4"/>
      <c r="Y307" s="4"/>
    </row>
    <row r="308" ht="12.75" customHeight="1">
      <c r="F308" s="3"/>
      <c r="S308" s="4"/>
      <c r="T308" s="4"/>
      <c r="U308" s="4"/>
      <c r="V308" s="4"/>
      <c r="W308" s="4"/>
      <c r="X308" s="4"/>
      <c r="Y308" s="4"/>
    </row>
    <row r="309" ht="12.75" customHeight="1">
      <c r="F309" s="3"/>
      <c r="S309" s="4"/>
      <c r="T309" s="4"/>
      <c r="U309" s="4"/>
      <c r="V309" s="4"/>
      <c r="W309" s="4"/>
      <c r="X309" s="4"/>
      <c r="Y309" s="4"/>
    </row>
    <row r="310" ht="12.75" customHeight="1">
      <c r="F310" s="3"/>
      <c r="S310" s="4"/>
      <c r="T310" s="4"/>
      <c r="U310" s="4"/>
      <c r="V310" s="4"/>
      <c r="W310" s="4"/>
      <c r="X310" s="4"/>
      <c r="Y310" s="4"/>
    </row>
    <row r="311" ht="12.75" customHeight="1">
      <c r="F311" s="3"/>
      <c r="S311" s="4"/>
      <c r="T311" s="4"/>
      <c r="U311" s="4"/>
      <c r="V311" s="4"/>
      <c r="W311" s="4"/>
      <c r="X311" s="4"/>
      <c r="Y311" s="4"/>
    </row>
    <row r="312" ht="12.75" customHeight="1">
      <c r="F312" s="3"/>
      <c r="S312" s="4"/>
      <c r="T312" s="4"/>
      <c r="U312" s="4"/>
      <c r="V312" s="4"/>
      <c r="W312" s="4"/>
      <c r="X312" s="4"/>
      <c r="Y312" s="4"/>
    </row>
    <row r="313" ht="12.75" customHeight="1">
      <c r="F313" s="3"/>
      <c r="S313" s="4"/>
      <c r="T313" s="4"/>
      <c r="U313" s="4"/>
      <c r="V313" s="4"/>
      <c r="W313" s="4"/>
      <c r="X313" s="4"/>
      <c r="Y313" s="4"/>
    </row>
    <row r="314" ht="12.75" customHeight="1">
      <c r="F314" s="3"/>
      <c r="S314" s="4"/>
      <c r="T314" s="4"/>
      <c r="U314" s="4"/>
      <c r="V314" s="4"/>
      <c r="W314" s="4"/>
      <c r="X314" s="4"/>
      <c r="Y314" s="4"/>
    </row>
    <row r="315" ht="12.75" customHeight="1">
      <c r="F315" s="3"/>
      <c r="S315" s="4"/>
      <c r="T315" s="4"/>
      <c r="U315" s="4"/>
      <c r="V315" s="4"/>
      <c r="W315" s="4"/>
      <c r="X315" s="4"/>
      <c r="Y315" s="4"/>
    </row>
    <row r="316" ht="12.75" customHeight="1">
      <c r="F316" s="3"/>
      <c r="S316" s="4"/>
      <c r="T316" s="4"/>
      <c r="U316" s="4"/>
      <c r="V316" s="4"/>
      <c r="W316" s="4"/>
      <c r="X316" s="4"/>
      <c r="Y316" s="4"/>
    </row>
    <row r="317" ht="12.75" customHeight="1">
      <c r="F317" s="3"/>
      <c r="S317" s="4"/>
      <c r="T317" s="4"/>
      <c r="U317" s="4"/>
      <c r="V317" s="4"/>
      <c r="W317" s="4"/>
      <c r="X317" s="4"/>
      <c r="Y317" s="4"/>
    </row>
    <row r="318" ht="12.75" customHeight="1">
      <c r="F318" s="3"/>
      <c r="S318" s="4"/>
      <c r="T318" s="4"/>
      <c r="U318" s="4"/>
      <c r="V318" s="4"/>
      <c r="W318" s="4"/>
      <c r="X318" s="4"/>
      <c r="Y318" s="4"/>
    </row>
    <row r="319" ht="12.75" customHeight="1">
      <c r="F319" s="3"/>
      <c r="S319" s="4"/>
      <c r="T319" s="4"/>
      <c r="U319" s="4"/>
      <c r="V319" s="4"/>
      <c r="W319" s="4"/>
      <c r="X319" s="4"/>
      <c r="Y319" s="4"/>
    </row>
    <row r="320" ht="12.75" customHeight="1">
      <c r="F320" s="3"/>
      <c r="S320" s="4"/>
      <c r="T320" s="4"/>
      <c r="U320" s="4"/>
      <c r="V320" s="4"/>
      <c r="W320" s="4"/>
      <c r="X320" s="4"/>
      <c r="Y320" s="4"/>
    </row>
    <row r="321" ht="12.75" customHeight="1">
      <c r="F321" s="3"/>
      <c r="S321" s="4"/>
      <c r="T321" s="4"/>
      <c r="U321" s="4"/>
      <c r="V321" s="4"/>
      <c r="W321" s="4"/>
      <c r="X321" s="4"/>
      <c r="Y321" s="4"/>
    </row>
    <row r="322" ht="12.75" customHeight="1">
      <c r="F322" s="3"/>
      <c r="S322" s="4"/>
      <c r="T322" s="4"/>
      <c r="U322" s="4"/>
      <c r="V322" s="4"/>
      <c r="W322" s="4"/>
      <c r="X322" s="4"/>
      <c r="Y322" s="4"/>
    </row>
    <row r="323" ht="12.75" customHeight="1">
      <c r="F323" s="3"/>
      <c r="S323" s="4"/>
      <c r="T323" s="4"/>
      <c r="U323" s="4"/>
      <c r="V323" s="4"/>
      <c r="W323" s="4"/>
      <c r="X323" s="4"/>
      <c r="Y323" s="4"/>
    </row>
    <row r="324" ht="12.75" customHeight="1">
      <c r="F324" s="3"/>
      <c r="S324" s="4"/>
      <c r="T324" s="4"/>
      <c r="U324" s="4"/>
      <c r="V324" s="4"/>
      <c r="W324" s="4"/>
      <c r="X324" s="4"/>
      <c r="Y324" s="4"/>
    </row>
    <row r="325" ht="12.75" customHeight="1">
      <c r="F325" s="3"/>
      <c r="S325" s="4"/>
      <c r="T325" s="4"/>
      <c r="U325" s="4"/>
      <c r="V325" s="4"/>
      <c r="W325" s="4"/>
      <c r="X325" s="4"/>
      <c r="Y325" s="4"/>
    </row>
    <row r="326" ht="12.75" customHeight="1">
      <c r="F326" s="3"/>
      <c r="S326" s="4"/>
      <c r="T326" s="4"/>
      <c r="U326" s="4"/>
      <c r="V326" s="4"/>
      <c r="W326" s="4"/>
      <c r="X326" s="4"/>
      <c r="Y326" s="4"/>
    </row>
    <row r="327" ht="12.75" customHeight="1">
      <c r="F327" s="3"/>
      <c r="S327" s="4"/>
      <c r="T327" s="4"/>
      <c r="U327" s="4"/>
      <c r="V327" s="4"/>
      <c r="W327" s="4"/>
      <c r="X327" s="4"/>
      <c r="Y327" s="4"/>
    </row>
    <row r="328" ht="12.75" customHeight="1">
      <c r="F328" s="3"/>
      <c r="S328" s="4"/>
      <c r="T328" s="4"/>
      <c r="U328" s="4"/>
      <c r="V328" s="4"/>
      <c r="W328" s="4"/>
      <c r="X328" s="4"/>
      <c r="Y328" s="4"/>
    </row>
    <row r="329" ht="12.75" customHeight="1">
      <c r="F329" s="3"/>
      <c r="S329" s="4"/>
      <c r="T329" s="4"/>
      <c r="U329" s="4"/>
      <c r="V329" s="4"/>
      <c r="W329" s="4"/>
      <c r="X329" s="4"/>
      <c r="Y329" s="4"/>
    </row>
    <row r="330" ht="12.75" customHeight="1">
      <c r="F330" s="3"/>
      <c r="S330" s="4"/>
      <c r="T330" s="4"/>
      <c r="U330" s="4"/>
      <c r="V330" s="4"/>
      <c r="W330" s="4"/>
      <c r="X330" s="4"/>
      <c r="Y330" s="4"/>
    </row>
    <row r="331" ht="12.75" customHeight="1">
      <c r="F331" s="3"/>
      <c r="S331" s="4"/>
      <c r="T331" s="4"/>
      <c r="U331" s="4"/>
      <c r="V331" s="4"/>
      <c r="W331" s="4"/>
      <c r="X331" s="4"/>
      <c r="Y331" s="4"/>
    </row>
    <row r="332" ht="12.75" customHeight="1">
      <c r="F332" s="3"/>
      <c r="S332" s="4"/>
      <c r="T332" s="4"/>
      <c r="U332" s="4"/>
      <c r="V332" s="4"/>
      <c r="W332" s="4"/>
      <c r="X332" s="4"/>
      <c r="Y332" s="4"/>
    </row>
    <row r="333" ht="12.75" customHeight="1">
      <c r="F333" s="3"/>
      <c r="S333" s="4"/>
      <c r="T333" s="4"/>
      <c r="U333" s="4"/>
      <c r="V333" s="4"/>
      <c r="W333" s="4"/>
      <c r="X333" s="4"/>
      <c r="Y333" s="4"/>
    </row>
    <row r="334" ht="12.75" customHeight="1">
      <c r="F334" s="3"/>
      <c r="S334" s="4"/>
      <c r="T334" s="4"/>
      <c r="U334" s="4"/>
      <c r="V334" s="4"/>
      <c r="W334" s="4"/>
      <c r="X334" s="4"/>
      <c r="Y334" s="4"/>
    </row>
    <row r="335" ht="12.75" customHeight="1">
      <c r="F335" s="3"/>
      <c r="S335" s="4"/>
      <c r="T335" s="4"/>
      <c r="U335" s="4"/>
      <c r="V335" s="4"/>
      <c r="W335" s="4"/>
      <c r="X335" s="4"/>
      <c r="Y335" s="4"/>
    </row>
    <row r="336" ht="12.75" customHeight="1">
      <c r="F336" s="3"/>
      <c r="S336" s="4"/>
      <c r="T336" s="4"/>
      <c r="U336" s="4"/>
      <c r="V336" s="4"/>
      <c r="W336" s="4"/>
      <c r="X336" s="4"/>
      <c r="Y336" s="4"/>
    </row>
    <row r="337" ht="12.75" customHeight="1">
      <c r="F337" s="3"/>
      <c r="S337" s="4"/>
      <c r="T337" s="4"/>
      <c r="U337" s="4"/>
      <c r="V337" s="4"/>
      <c r="W337" s="4"/>
      <c r="X337" s="4"/>
      <c r="Y337" s="4"/>
    </row>
    <row r="338" ht="12.75" customHeight="1">
      <c r="F338" s="3"/>
      <c r="S338" s="4"/>
      <c r="T338" s="4"/>
      <c r="U338" s="4"/>
      <c r="V338" s="4"/>
      <c r="W338" s="4"/>
      <c r="X338" s="4"/>
      <c r="Y338" s="4"/>
    </row>
    <row r="339" ht="12.75" customHeight="1">
      <c r="F339" s="3"/>
      <c r="S339" s="4"/>
      <c r="T339" s="4"/>
      <c r="U339" s="4"/>
      <c r="V339" s="4"/>
      <c r="W339" s="4"/>
      <c r="X339" s="4"/>
      <c r="Y339" s="4"/>
    </row>
    <row r="340" ht="12.75" customHeight="1">
      <c r="F340" s="3"/>
      <c r="S340" s="4"/>
      <c r="T340" s="4"/>
      <c r="U340" s="4"/>
      <c r="V340" s="4"/>
      <c r="W340" s="4"/>
      <c r="X340" s="4"/>
      <c r="Y340" s="4"/>
    </row>
    <row r="341" ht="12.75" customHeight="1">
      <c r="F341" s="3"/>
      <c r="S341" s="4"/>
      <c r="T341" s="4"/>
      <c r="U341" s="4"/>
      <c r="V341" s="4"/>
      <c r="W341" s="4"/>
      <c r="X341" s="4"/>
      <c r="Y341" s="4"/>
    </row>
    <row r="342" ht="12.75" customHeight="1">
      <c r="F342" s="3"/>
      <c r="S342" s="4"/>
      <c r="T342" s="4"/>
      <c r="U342" s="4"/>
      <c r="V342" s="4"/>
      <c r="W342" s="4"/>
      <c r="X342" s="4"/>
      <c r="Y342" s="4"/>
    </row>
    <row r="343" ht="12.75" customHeight="1">
      <c r="F343" s="3"/>
      <c r="S343" s="4"/>
      <c r="T343" s="4"/>
      <c r="U343" s="4"/>
      <c r="V343" s="4"/>
      <c r="W343" s="4"/>
      <c r="X343" s="4"/>
      <c r="Y343" s="4"/>
    </row>
    <row r="344" ht="12.75" customHeight="1">
      <c r="F344" s="3"/>
      <c r="S344" s="4"/>
      <c r="T344" s="4"/>
      <c r="U344" s="4"/>
      <c r="V344" s="4"/>
      <c r="W344" s="4"/>
      <c r="X344" s="4"/>
      <c r="Y344" s="4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7:B7"/>
    <mergeCell ref="E7:F7"/>
    <mergeCell ref="C12:D12"/>
    <mergeCell ref="E12:F12"/>
    <mergeCell ref="E13:F13"/>
    <mergeCell ref="C18:E18"/>
    <mergeCell ref="C107:E107"/>
    <mergeCell ref="C121:E1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44378.0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54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3">
        <v>1.0</v>
      </c>
      <c r="B8" s="154" t="s">
        <v>55</v>
      </c>
      <c r="C8" s="154">
        <v>29.5</v>
      </c>
      <c r="D8" s="155">
        <v>0.0162</v>
      </c>
      <c r="E8" s="156">
        <f>238.05*37</f>
        <v>8807.85</v>
      </c>
      <c r="F8" s="156"/>
      <c r="G8" s="156"/>
      <c r="H8" s="157">
        <v>37.0</v>
      </c>
      <c r="I8" s="158">
        <f>+D8*E8</f>
        <v>142.68717</v>
      </c>
      <c r="J8" s="159">
        <f>E8-I8</f>
        <v>8665.16283</v>
      </c>
      <c r="K8" s="139"/>
      <c r="L8" s="139"/>
      <c r="M8" s="139"/>
      <c r="N8" s="139"/>
      <c r="O8" s="139"/>
      <c r="P8" s="139"/>
      <c r="Q8" s="139"/>
      <c r="R8" s="141"/>
      <c r="S8" s="139"/>
      <c r="T8" s="139" t="s">
        <v>56</v>
      </c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18.75" customHeight="1">
      <c r="A9" s="160"/>
      <c r="B9" s="161"/>
      <c r="C9" s="162"/>
      <c r="D9" s="163"/>
      <c r="E9" s="164">
        <f>SUM(E8)</f>
        <v>8807.85</v>
      </c>
      <c r="F9" s="165"/>
      <c r="G9" s="165"/>
      <c r="H9" s="166"/>
      <c r="I9" s="167">
        <f t="shared" ref="I9:J9" si="1">SUM(I8)</f>
        <v>142.68717</v>
      </c>
      <c r="J9" s="168">
        <f t="shared" si="1"/>
        <v>8665.16283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18.75" customHeight="1">
      <c r="A10" s="169"/>
      <c r="B10" s="144"/>
      <c r="C10" s="144"/>
      <c r="D10" s="170"/>
      <c r="E10" s="171"/>
      <c r="F10" s="151"/>
      <c r="G10" s="151"/>
      <c r="H10" s="147"/>
      <c r="I10" s="172"/>
      <c r="J10" s="139"/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18.75" customHeight="1">
      <c r="A11" s="139"/>
      <c r="B11" s="139"/>
      <c r="C11" s="139"/>
      <c r="D11" s="139"/>
      <c r="E11" s="139"/>
      <c r="F11" s="139"/>
      <c r="G11" s="139"/>
      <c r="H11" s="140"/>
      <c r="I11" s="139"/>
      <c r="J11" s="139"/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18.75" customHeight="1">
      <c r="A12" s="139"/>
      <c r="B12" s="139"/>
      <c r="C12" s="139"/>
      <c r="D12" s="139"/>
      <c r="E12" s="139"/>
      <c r="F12" s="139"/>
      <c r="G12" s="139"/>
      <c r="H12" s="140"/>
      <c r="I12" s="139"/>
      <c r="J12" s="139"/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18.75" customHeight="1">
      <c r="A13" s="139" t="s">
        <v>11</v>
      </c>
      <c r="B13" s="139"/>
      <c r="C13" s="139"/>
      <c r="D13" s="139"/>
      <c r="E13" s="139"/>
      <c r="F13" s="139"/>
      <c r="G13" s="139"/>
      <c r="H13" s="140"/>
      <c r="I13" s="139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39"/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40.5" customHeight="1">
      <c r="A15" s="173"/>
      <c r="B15" s="174" t="s">
        <v>12</v>
      </c>
      <c r="C15" s="175" t="s">
        <v>57</v>
      </c>
      <c r="D15" s="52"/>
      <c r="E15" s="53"/>
      <c r="F15" s="176"/>
      <c r="G15" s="176"/>
      <c r="H15" s="177" t="s">
        <v>14</v>
      </c>
      <c r="I15" s="174" t="s">
        <v>15</v>
      </c>
      <c r="J15" s="174" t="s">
        <v>16</v>
      </c>
      <c r="K15" s="139"/>
      <c r="L15" s="174" t="s">
        <v>17</v>
      </c>
      <c r="M15" s="174" t="s">
        <v>15</v>
      </c>
      <c r="N15" s="173" t="s">
        <v>18</v>
      </c>
      <c r="O15" s="139"/>
      <c r="P15" s="139"/>
      <c r="Q15" s="173" t="s">
        <v>58</v>
      </c>
      <c r="R15" s="178"/>
      <c r="S15" s="174" t="s">
        <v>17</v>
      </c>
      <c r="T15" s="174" t="s">
        <v>15</v>
      </c>
      <c r="U15" s="173" t="s">
        <v>18</v>
      </c>
      <c r="V15" s="139"/>
      <c r="W15" s="173" t="s">
        <v>19</v>
      </c>
      <c r="X15" s="173" t="s">
        <v>20</v>
      </c>
      <c r="Y15" s="173" t="s">
        <v>21</v>
      </c>
      <c r="Z15" s="173" t="s">
        <v>59</v>
      </c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27.0" customHeight="1">
      <c r="A16" s="174">
        <v>1.0</v>
      </c>
      <c r="B16" s="179" t="s">
        <v>55</v>
      </c>
      <c r="C16" s="180">
        <v>94.0</v>
      </c>
      <c r="D16" s="180">
        <v>187.0</v>
      </c>
      <c r="E16" s="180">
        <v>165.0</v>
      </c>
      <c r="F16" s="180">
        <f t="shared" ref="F16:F21" si="3">VALUE(IF(RIGHT(B16, 1)="%", RIGHT(B16, 3), 0))</f>
        <v>0</v>
      </c>
      <c r="G16" s="180">
        <f t="shared" ref="G16:G21" si="4">+R16*C16/100*D16/100*E16/100</f>
        <v>86.140989</v>
      </c>
      <c r="H16" s="181">
        <f t="shared" ref="H16:H21" si="5">IF(F16=0, G16, F16*G16)</f>
        <v>86.140989</v>
      </c>
      <c r="I16" s="180">
        <v>1.0</v>
      </c>
      <c r="J16" s="182">
        <f t="shared" ref="J16:J21" si="6">+I16*H16</f>
        <v>86.140989</v>
      </c>
      <c r="K16" s="139"/>
      <c r="L16" s="173">
        <f>D16*25.4/1000</f>
        <v>4.7498</v>
      </c>
      <c r="M16" s="174">
        <f>+I16</f>
        <v>1</v>
      </c>
      <c r="N16" s="174">
        <f>M16*L16</f>
        <v>4.7498</v>
      </c>
      <c r="O16" s="139"/>
      <c r="P16" s="139"/>
      <c r="Q16" s="173"/>
      <c r="R16" s="183">
        <v>29.7</v>
      </c>
      <c r="S16" s="173">
        <f t="shared" ref="S16:S22" si="7">E16/100</f>
        <v>1.65</v>
      </c>
      <c r="T16" s="174">
        <f t="shared" ref="T16:T22" si="8">I16</f>
        <v>1</v>
      </c>
      <c r="U16" s="174">
        <f t="shared" ref="U16:U22" si="9">T16*S16</f>
        <v>1.65</v>
      </c>
      <c r="V16" s="184">
        <f t="shared" ref="V16:V21" si="10">R16*C16/100*D16/100*E16/100</f>
        <v>86.140989</v>
      </c>
      <c r="W16" s="173">
        <f t="shared" ref="W16:X16" si="2">C16/100</f>
        <v>0.94</v>
      </c>
      <c r="X16" s="173">
        <f t="shared" si="2"/>
        <v>1.87</v>
      </c>
      <c r="Y16" s="173">
        <f t="shared" ref="Y16:Y22" si="12">U16</f>
        <v>1.65</v>
      </c>
      <c r="Z16" s="185">
        <f t="shared" ref="Z16:Z22" si="13">W16*X16*Y16</f>
        <v>2.90037</v>
      </c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27.0" customHeight="1">
      <c r="A17" s="174">
        <v>2.0</v>
      </c>
      <c r="B17" s="186" t="s">
        <v>55</v>
      </c>
      <c r="C17" s="186">
        <v>103.0</v>
      </c>
      <c r="D17" s="186">
        <v>187.0</v>
      </c>
      <c r="E17" s="186">
        <v>2742.0</v>
      </c>
      <c r="F17" s="186">
        <f t="shared" si="3"/>
        <v>0</v>
      </c>
      <c r="G17" s="186">
        <f t="shared" si="4"/>
        <v>1568.565761</v>
      </c>
      <c r="H17" s="187">
        <f t="shared" si="5"/>
        <v>1568.565761</v>
      </c>
      <c r="I17" s="186">
        <v>3.0</v>
      </c>
      <c r="J17" s="188">
        <f t="shared" si="6"/>
        <v>4705.697284</v>
      </c>
      <c r="K17" s="139"/>
      <c r="L17" s="173"/>
      <c r="M17" s="174"/>
      <c r="N17" s="174"/>
      <c r="O17" s="139"/>
      <c r="P17" s="139"/>
      <c r="Q17" s="173"/>
      <c r="R17" s="183">
        <v>29.7</v>
      </c>
      <c r="S17" s="173">
        <f t="shared" si="7"/>
        <v>27.42</v>
      </c>
      <c r="T17" s="174">
        <f t="shared" si="8"/>
        <v>3</v>
      </c>
      <c r="U17" s="174">
        <f t="shared" si="9"/>
        <v>82.26</v>
      </c>
      <c r="V17" s="184">
        <f t="shared" si="10"/>
        <v>1568.565761</v>
      </c>
      <c r="W17" s="173">
        <f t="shared" ref="W17:X17" si="11">C17/100</f>
        <v>1.03</v>
      </c>
      <c r="X17" s="173">
        <f t="shared" si="11"/>
        <v>1.87</v>
      </c>
      <c r="Y17" s="173">
        <f t="shared" si="12"/>
        <v>82.26</v>
      </c>
      <c r="Z17" s="185">
        <f t="shared" si="13"/>
        <v>158.440986</v>
      </c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27.0" customHeight="1">
      <c r="A18" s="174">
        <v>3.0</v>
      </c>
      <c r="B18" s="186" t="s">
        <v>55</v>
      </c>
      <c r="C18" s="186">
        <v>98.0</v>
      </c>
      <c r="D18" s="186">
        <v>187.0</v>
      </c>
      <c r="E18" s="186">
        <v>2600.0</v>
      </c>
      <c r="F18" s="186">
        <f t="shared" si="3"/>
        <v>0</v>
      </c>
      <c r="G18" s="186">
        <f t="shared" si="4"/>
        <v>1415.13372</v>
      </c>
      <c r="H18" s="187">
        <f t="shared" si="5"/>
        <v>1415.13372</v>
      </c>
      <c r="I18" s="186">
        <v>1.0</v>
      </c>
      <c r="J18" s="188">
        <f t="shared" si="6"/>
        <v>1415.13372</v>
      </c>
      <c r="K18" s="139"/>
      <c r="L18" s="173">
        <f t="shared" ref="L18:L21" si="15">D18*25.4/1000</f>
        <v>4.7498</v>
      </c>
      <c r="M18" s="174">
        <f t="shared" ref="M18:M21" si="16">+I18</f>
        <v>1</v>
      </c>
      <c r="N18" s="174">
        <f t="shared" ref="N18:N21" si="17">M18*L18</f>
        <v>4.7498</v>
      </c>
      <c r="O18" s="139"/>
      <c r="P18" s="139"/>
      <c r="Q18" s="173"/>
      <c r="R18" s="183">
        <v>29.7</v>
      </c>
      <c r="S18" s="173">
        <f t="shared" si="7"/>
        <v>26</v>
      </c>
      <c r="T18" s="174">
        <f t="shared" si="8"/>
        <v>1</v>
      </c>
      <c r="U18" s="174">
        <f t="shared" si="9"/>
        <v>26</v>
      </c>
      <c r="V18" s="184">
        <f t="shared" si="10"/>
        <v>1415.13372</v>
      </c>
      <c r="W18" s="173">
        <f t="shared" ref="W18:X18" si="14">C18/100</f>
        <v>0.98</v>
      </c>
      <c r="X18" s="173">
        <f t="shared" si="14"/>
        <v>1.87</v>
      </c>
      <c r="Y18" s="173">
        <f t="shared" si="12"/>
        <v>26</v>
      </c>
      <c r="Z18" s="185">
        <f t="shared" si="13"/>
        <v>47.6476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27.0" customHeight="1">
      <c r="A19" s="174">
        <v>4.0</v>
      </c>
      <c r="B19" s="186" t="s">
        <v>55</v>
      </c>
      <c r="C19" s="186">
        <v>96.0</v>
      </c>
      <c r="D19" s="186">
        <v>187.0</v>
      </c>
      <c r="E19" s="186">
        <v>243.0</v>
      </c>
      <c r="F19" s="186">
        <f t="shared" si="3"/>
        <v>0</v>
      </c>
      <c r="G19" s="186">
        <f t="shared" si="4"/>
        <v>129.5613792</v>
      </c>
      <c r="H19" s="187">
        <f t="shared" si="5"/>
        <v>129.5613792</v>
      </c>
      <c r="I19" s="186">
        <v>1.0</v>
      </c>
      <c r="J19" s="188">
        <f t="shared" si="6"/>
        <v>129.5613792</v>
      </c>
      <c r="K19" s="139"/>
      <c r="L19" s="173">
        <f t="shared" si="15"/>
        <v>4.7498</v>
      </c>
      <c r="M19" s="174">
        <f t="shared" si="16"/>
        <v>1</v>
      </c>
      <c r="N19" s="174">
        <f t="shared" si="17"/>
        <v>4.7498</v>
      </c>
      <c r="O19" s="139"/>
      <c r="P19" s="139"/>
      <c r="Q19" s="173"/>
      <c r="R19" s="183">
        <v>29.7</v>
      </c>
      <c r="S19" s="173">
        <f t="shared" si="7"/>
        <v>2.43</v>
      </c>
      <c r="T19" s="174">
        <f t="shared" si="8"/>
        <v>1</v>
      </c>
      <c r="U19" s="174">
        <f t="shared" si="9"/>
        <v>2.43</v>
      </c>
      <c r="V19" s="184">
        <f t="shared" si="10"/>
        <v>129.5613792</v>
      </c>
      <c r="W19" s="173">
        <f t="shared" ref="W19:X19" si="18">C19/100</f>
        <v>0.96</v>
      </c>
      <c r="X19" s="173">
        <f t="shared" si="18"/>
        <v>1.87</v>
      </c>
      <c r="Y19" s="173">
        <f t="shared" si="12"/>
        <v>2.43</v>
      </c>
      <c r="Z19" s="185">
        <f t="shared" si="13"/>
        <v>4.362336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27.0" customHeight="1">
      <c r="A20" s="174">
        <v>5.0</v>
      </c>
      <c r="B20" s="186" t="s">
        <v>55</v>
      </c>
      <c r="C20" s="186">
        <v>78.0</v>
      </c>
      <c r="D20" s="186">
        <v>187.0</v>
      </c>
      <c r="E20" s="186">
        <v>227.0</v>
      </c>
      <c r="F20" s="186">
        <f t="shared" si="3"/>
        <v>0</v>
      </c>
      <c r="G20" s="186">
        <f t="shared" si="4"/>
        <v>98.3373534</v>
      </c>
      <c r="H20" s="187">
        <f t="shared" si="5"/>
        <v>98.3373534</v>
      </c>
      <c r="I20" s="186">
        <v>1.0</v>
      </c>
      <c r="J20" s="188">
        <f t="shared" si="6"/>
        <v>98.3373534</v>
      </c>
      <c r="K20" s="139"/>
      <c r="L20" s="173">
        <f t="shared" si="15"/>
        <v>4.7498</v>
      </c>
      <c r="M20" s="174">
        <f t="shared" si="16"/>
        <v>1</v>
      </c>
      <c r="N20" s="174">
        <f t="shared" si="17"/>
        <v>4.7498</v>
      </c>
      <c r="O20" s="139"/>
      <c r="P20" s="139"/>
      <c r="Q20" s="173"/>
      <c r="R20" s="183">
        <v>29.7</v>
      </c>
      <c r="S20" s="173">
        <f t="shared" si="7"/>
        <v>2.27</v>
      </c>
      <c r="T20" s="174">
        <f t="shared" si="8"/>
        <v>1</v>
      </c>
      <c r="U20" s="174">
        <f t="shared" si="9"/>
        <v>2.27</v>
      </c>
      <c r="V20" s="184">
        <f t="shared" si="10"/>
        <v>98.3373534</v>
      </c>
      <c r="W20" s="173">
        <f t="shared" ref="W20:X20" si="19">C20/100</f>
        <v>0.78</v>
      </c>
      <c r="X20" s="173">
        <f t="shared" si="19"/>
        <v>1.87</v>
      </c>
      <c r="Y20" s="173">
        <f t="shared" si="12"/>
        <v>2.27</v>
      </c>
      <c r="Z20" s="185">
        <f t="shared" si="13"/>
        <v>3.311022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4">
        <v>6.0</v>
      </c>
      <c r="B21" s="186" t="s">
        <v>55</v>
      </c>
      <c r="C21" s="186">
        <v>98.0</v>
      </c>
      <c r="D21" s="186">
        <v>187.0</v>
      </c>
      <c r="E21" s="186">
        <v>2742.0</v>
      </c>
      <c r="F21" s="186">
        <f t="shared" si="3"/>
        <v>0</v>
      </c>
      <c r="G21" s="186">
        <f t="shared" si="4"/>
        <v>1492.421792</v>
      </c>
      <c r="H21" s="187">
        <f t="shared" si="5"/>
        <v>1492.421792</v>
      </c>
      <c r="I21" s="186">
        <v>1.0</v>
      </c>
      <c r="J21" s="188">
        <f t="shared" si="6"/>
        <v>1492.421792</v>
      </c>
      <c r="K21" s="139"/>
      <c r="L21" s="173">
        <f t="shared" si="15"/>
        <v>4.7498</v>
      </c>
      <c r="M21" s="174">
        <f t="shared" si="16"/>
        <v>1</v>
      </c>
      <c r="N21" s="174">
        <f t="shared" si="17"/>
        <v>4.7498</v>
      </c>
      <c r="O21" s="139"/>
      <c r="P21" s="139"/>
      <c r="Q21" s="173"/>
      <c r="R21" s="183">
        <v>29.7</v>
      </c>
      <c r="S21" s="173">
        <f t="shared" si="7"/>
        <v>27.42</v>
      </c>
      <c r="T21" s="174">
        <f t="shared" si="8"/>
        <v>1</v>
      </c>
      <c r="U21" s="174">
        <f t="shared" si="9"/>
        <v>27.42</v>
      </c>
      <c r="V21" s="184">
        <f t="shared" si="10"/>
        <v>1492.421792</v>
      </c>
      <c r="W21" s="173">
        <f t="shared" ref="W21:X21" si="20">C21/100</f>
        <v>0.98</v>
      </c>
      <c r="X21" s="173">
        <f t="shared" si="20"/>
        <v>1.87</v>
      </c>
      <c r="Y21" s="173">
        <f t="shared" si="12"/>
        <v>27.42</v>
      </c>
      <c r="Z21" s="185">
        <f t="shared" si="13"/>
        <v>50.249892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4"/>
      <c r="B22" s="173"/>
      <c r="C22" s="173"/>
      <c r="D22" s="173"/>
      <c r="E22" s="173"/>
      <c r="F22" s="173"/>
      <c r="G22" s="173"/>
      <c r="H22" s="177"/>
      <c r="I22" s="174"/>
      <c r="J22" s="189">
        <f>+Q41</f>
        <v>34.8</v>
      </c>
      <c r="K22" s="139"/>
      <c r="L22" s="139"/>
      <c r="M22" s="139"/>
      <c r="N22" s="139"/>
      <c r="O22" s="139"/>
      <c r="P22" s="139"/>
      <c r="Q22" s="139"/>
      <c r="R22" s="190"/>
      <c r="S22" s="191">
        <f t="shared" si="7"/>
        <v>0</v>
      </c>
      <c r="T22" s="192" t="str">
        <f t="shared" si="8"/>
        <v/>
      </c>
      <c r="U22" s="192">
        <f t="shared" si="9"/>
        <v>0</v>
      </c>
      <c r="V22" s="193"/>
      <c r="W22" s="191">
        <f t="shared" ref="W22:X22" si="21">C22/100</f>
        <v>0</v>
      </c>
      <c r="X22" s="191">
        <f t="shared" si="21"/>
        <v>0</v>
      </c>
      <c r="Y22" s="191">
        <f t="shared" si="12"/>
        <v>0</v>
      </c>
      <c r="Z22" s="194">
        <f t="shared" si="13"/>
        <v>0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4"/>
      <c r="B23" s="195"/>
      <c r="C23" s="195"/>
      <c r="D23" s="195"/>
      <c r="E23" s="195"/>
      <c r="F23" s="195"/>
      <c r="G23" s="195"/>
      <c r="H23" s="196"/>
      <c r="I23" s="197">
        <f>SUM(I16:I21)</f>
        <v>8</v>
      </c>
      <c r="J23" s="198">
        <f>SUM(J16:J22)</f>
        <v>7962.092518</v>
      </c>
      <c r="K23" s="199"/>
      <c r="L23" s="199"/>
      <c r="M23" s="199"/>
      <c r="N23" s="199"/>
      <c r="O23" s="199"/>
      <c r="P23" s="199"/>
      <c r="Q23" s="199"/>
      <c r="R23" s="141"/>
      <c r="S23" s="199">
        <f>SUMIFS($T$16:$T$21,$S$16:$S$21,"&gt;=3")</f>
        <v>5</v>
      </c>
      <c r="T23" s="199">
        <f t="shared" ref="T23:U23" si="22">SUM(T16:T21)</f>
        <v>8</v>
      </c>
      <c r="U23" s="199">
        <f t="shared" si="22"/>
        <v>142.03</v>
      </c>
      <c r="V23" s="199"/>
      <c r="W23" s="199"/>
      <c r="X23" s="199"/>
      <c r="Y23" s="199"/>
      <c r="Z23" s="200">
        <f>SUM(Z16:Z22)</f>
        <v>266.912206</v>
      </c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</row>
    <row r="24" ht="29.25" customHeight="1">
      <c r="A24" s="139"/>
      <c r="B24" s="139"/>
      <c r="C24" s="139"/>
      <c r="D24" s="139"/>
      <c r="E24" s="139"/>
      <c r="F24" s="139"/>
      <c r="G24" s="139"/>
      <c r="H24" s="140"/>
      <c r="I24" s="139"/>
      <c r="J24" s="139"/>
      <c r="K24" s="139"/>
      <c r="L24" s="139"/>
      <c r="M24" s="139"/>
      <c r="N24" s="139"/>
      <c r="O24" s="139"/>
      <c r="P24" s="139"/>
      <c r="Q24" s="139"/>
      <c r="R24" s="141"/>
      <c r="S24" s="193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9.25" customHeight="1">
      <c r="A25" s="139"/>
      <c r="B25" s="139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90"/>
      <c r="S25" s="139"/>
      <c r="T25" s="139" t="s">
        <v>48</v>
      </c>
      <c r="U25" s="139" t="s">
        <v>60</v>
      </c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9.25" customHeight="1">
      <c r="A26" s="139"/>
      <c r="B26" s="139"/>
      <c r="C26" s="139"/>
      <c r="D26" s="139"/>
      <c r="E26" s="139"/>
      <c r="F26" s="139"/>
      <c r="G26" s="139"/>
      <c r="H26" s="140"/>
      <c r="I26" s="139"/>
      <c r="J26" s="139"/>
      <c r="K26" s="139"/>
      <c r="L26" s="139"/>
      <c r="M26" s="139"/>
      <c r="N26" s="139"/>
      <c r="O26" s="139"/>
      <c r="P26" s="139"/>
      <c r="Q26" s="139"/>
      <c r="R26" s="141"/>
      <c r="S26" s="139" t="s">
        <v>31</v>
      </c>
      <c r="T26" s="201">
        <f>SUMIFS($J$16:$J$21,$S$16:$S$21,"&gt;=3")</f>
        <v>7613.252797</v>
      </c>
      <c r="U26" s="202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9.25" customHeight="1">
      <c r="A27" s="139" t="s">
        <v>32</v>
      </c>
      <c r="B27" s="139"/>
      <c r="C27" s="139"/>
      <c r="D27" s="139" t="s">
        <v>33</v>
      </c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 t="s">
        <v>34</v>
      </c>
      <c r="T27" s="203">
        <f>J23-T26</f>
        <v>348.8397216</v>
      </c>
      <c r="U27" s="202">
        <f>+SUMIFS($U$16:$U$21,$S$16:$S$21,"&gt;=3")</f>
        <v>135.68</v>
      </c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9.2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90"/>
      <c r="S28" s="139"/>
      <c r="T28" s="204">
        <f>+I23</f>
        <v>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39.0" customHeight="1">
      <c r="A29" s="173"/>
      <c r="B29" s="174" t="s">
        <v>12</v>
      </c>
      <c r="C29" s="175" t="s">
        <v>61</v>
      </c>
      <c r="D29" s="52"/>
      <c r="E29" s="53"/>
      <c r="F29" s="176"/>
      <c r="G29" s="176"/>
      <c r="H29" s="177" t="s">
        <v>14</v>
      </c>
      <c r="I29" s="174" t="s">
        <v>15</v>
      </c>
      <c r="J29" s="174" t="s">
        <v>16</v>
      </c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customHeight="1">
      <c r="A30" s="154">
        <v>1.0</v>
      </c>
      <c r="B30" s="205" t="s">
        <v>55</v>
      </c>
      <c r="C30" s="205">
        <v>94.0</v>
      </c>
      <c r="D30" s="205">
        <v>187.0</v>
      </c>
      <c r="E30" s="205">
        <v>165.0</v>
      </c>
      <c r="F30" s="205">
        <f>1-VALUE(IF(RIGHT(B30, 1)="%", RIGHT(B30, 3), 0))</f>
        <v>1</v>
      </c>
      <c r="G30" s="205">
        <f>+Q30*C30/100*D30/100*E30/100</f>
        <v>0</v>
      </c>
      <c r="H30" s="206">
        <f>IF(F30=0, G30, F30*G30)</f>
        <v>0</v>
      </c>
      <c r="I30" s="205">
        <v>1.0</v>
      </c>
      <c r="J30" s="207">
        <f>+H30*I30</f>
        <v>0</v>
      </c>
      <c r="K30" s="139"/>
      <c r="L30" s="173">
        <f>D30*25.4/1000</f>
        <v>4.7498</v>
      </c>
      <c r="M30" s="174">
        <f>+I30</f>
        <v>1</v>
      </c>
      <c r="N30" s="174">
        <f>M30*L30</f>
        <v>4.7498</v>
      </c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4.75" customHeight="1">
      <c r="A31" s="174"/>
      <c r="B31" s="208"/>
      <c r="C31" s="208"/>
      <c r="D31" s="208"/>
      <c r="E31" s="208"/>
      <c r="F31" s="208"/>
      <c r="G31" s="208"/>
      <c r="H31" s="209" t="s">
        <v>38</v>
      </c>
      <c r="I31" s="208"/>
      <c r="J31" s="210">
        <f>SUM(J30)</f>
        <v>0</v>
      </c>
      <c r="K31" s="139"/>
      <c r="L31" s="139"/>
      <c r="M31" s="139"/>
      <c r="N31" s="139"/>
      <c r="O31" s="139"/>
      <c r="P31" s="139"/>
      <c r="Q31" s="139"/>
      <c r="R31" s="141"/>
      <c r="S31" s="211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18.75" customHeight="1">
      <c r="A32" s="171"/>
      <c r="B32" s="144"/>
      <c r="C32" s="144"/>
      <c r="D32" s="144"/>
      <c r="E32" s="144"/>
      <c r="F32" s="144"/>
      <c r="G32" s="144"/>
      <c r="H32" s="145"/>
      <c r="I32" s="144"/>
      <c r="J32" s="172"/>
      <c r="K32" s="139"/>
      <c r="L32" s="139"/>
      <c r="M32" s="139"/>
      <c r="N32" s="139"/>
      <c r="O32" s="139"/>
      <c r="P32" s="139"/>
      <c r="Q32" s="139"/>
      <c r="R32" s="141"/>
      <c r="S32" s="211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18.75" customHeight="1">
      <c r="A33" s="139"/>
      <c r="B33" s="139"/>
      <c r="C33" s="139"/>
      <c r="D33" s="139"/>
      <c r="E33" s="139"/>
      <c r="F33" s="139"/>
      <c r="G33" s="139"/>
      <c r="H33" s="140"/>
      <c r="I33" s="139"/>
      <c r="J33" s="139"/>
      <c r="K33" s="139"/>
      <c r="L33" s="139"/>
      <c r="M33" s="139"/>
      <c r="N33" s="139"/>
      <c r="O33" s="139"/>
      <c r="P33" s="139"/>
      <c r="Q33" s="139"/>
      <c r="R33" s="141"/>
      <c r="S33" s="211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18.75" customHeight="1">
      <c r="A34" s="139"/>
      <c r="B34" s="139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211"/>
      <c r="S34" s="211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18.75" customHeight="1">
      <c r="A35" s="139" t="s">
        <v>39</v>
      </c>
      <c r="B35" s="139"/>
      <c r="C35" s="139"/>
      <c r="D35" s="139"/>
      <c r="E35" s="139"/>
      <c r="F35" s="139"/>
      <c r="G35" s="139"/>
      <c r="H35" s="140"/>
      <c r="I35" s="139"/>
      <c r="J35" s="139"/>
      <c r="K35" s="139"/>
      <c r="L35" s="139"/>
      <c r="M35" s="139"/>
      <c r="N35" s="139"/>
      <c r="O35" s="139"/>
      <c r="P35" s="139"/>
      <c r="Q35" s="139"/>
      <c r="R35" s="211"/>
      <c r="S35" s="211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18.75" customHeight="1">
      <c r="A36" s="139"/>
      <c r="B36" s="139"/>
      <c r="C36" s="139"/>
      <c r="D36" s="139"/>
      <c r="E36" s="139"/>
      <c r="F36" s="139"/>
      <c r="G36" s="139"/>
      <c r="H36" s="140"/>
      <c r="I36" s="139"/>
      <c r="J36" s="139"/>
      <c r="K36" s="139"/>
      <c r="L36" s="139"/>
      <c r="M36" s="139"/>
      <c r="N36" s="139"/>
      <c r="O36" s="139"/>
      <c r="P36" s="139"/>
      <c r="Q36" s="139"/>
      <c r="R36" s="211"/>
      <c r="S36" s="211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42.0" customHeight="1">
      <c r="A37" s="173"/>
      <c r="B37" s="174" t="s">
        <v>12</v>
      </c>
      <c r="C37" s="175" t="s">
        <v>62</v>
      </c>
      <c r="D37" s="52"/>
      <c r="E37" s="53"/>
      <c r="F37" s="212"/>
      <c r="G37" s="212"/>
      <c r="H37" s="177" t="s">
        <v>14</v>
      </c>
      <c r="I37" s="213" t="s">
        <v>15</v>
      </c>
      <c r="J37" s="174" t="s">
        <v>16</v>
      </c>
      <c r="K37" s="139"/>
      <c r="L37" s="139"/>
      <c r="M37" s="139"/>
      <c r="N37" s="139"/>
      <c r="O37" s="139"/>
      <c r="P37" s="139"/>
      <c r="Q37" s="139"/>
      <c r="R37" s="211"/>
      <c r="S37" s="211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4.75" customHeight="1">
      <c r="A38" s="174">
        <v>1.0</v>
      </c>
      <c r="B38" s="179" t="s">
        <v>55</v>
      </c>
      <c r="C38" s="192"/>
      <c r="D38" s="192"/>
      <c r="E38" s="192"/>
      <c r="F38" s="192"/>
      <c r="G38" s="192"/>
      <c r="H38" s="214">
        <v>58.0</v>
      </c>
      <c r="I38" s="192">
        <v>1.0</v>
      </c>
      <c r="J38" s="188">
        <f t="shared" ref="J38:J39" si="23">+I38*H38</f>
        <v>58</v>
      </c>
      <c r="K38" s="173"/>
      <c r="L38" s="173"/>
      <c r="M38" s="173"/>
      <c r="N38" s="173"/>
      <c r="O38" s="173"/>
      <c r="P38" s="173"/>
      <c r="Q38" s="215"/>
      <c r="R38" s="211"/>
      <c r="S38" s="211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4.75" customHeight="1">
      <c r="A39" s="174">
        <v>2.0</v>
      </c>
      <c r="B39" s="186" t="s">
        <v>55</v>
      </c>
      <c r="C39" s="192"/>
      <c r="D39" s="192"/>
      <c r="E39" s="192"/>
      <c r="F39" s="192"/>
      <c r="G39" s="192"/>
      <c r="H39" s="214">
        <v>29.0</v>
      </c>
      <c r="I39" s="192">
        <v>1.0</v>
      </c>
      <c r="J39" s="188">
        <f t="shared" si="23"/>
        <v>29</v>
      </c>
      <c r="K39" s="173"/>
      <c r="L39" s="173"/>
      <c r="M39" s="173"/>
      <c r="N39" s="173"/>
      <c r="O39" s="173"/>
      <c r="P39" s="173"/>
      <c r="Q39" s="215"/>
      <c r="R39" s="211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18.75" customHeight="1">
      <c r="A40" s="139"/>
      <c r="B40" s="139"/>
      <c r="C40" s="139"/>
      <c r="D40" s="139"/>
      <c r="E40" s="139"/>
      <c r="F40" s="139"/>
      <c r="G40" s="139"/>
      <c r="H40" s="140" t="s">
        <v>38</v>
      </c>
      <c r="I40" s="139"/>
      <c r="J40" s="216">
        <f>SUM(J38:J39)</f>
        <v>87</v>
      </c>
      <c r="K40" s="217"/>
      <c r="L40" s="217"/>
      <c r="M40" s="217"/>
      <c r="N40" s="217"/>
      <c r="O40" s="217"/>
      <c r="P40" s="217"/>
      <c r="Q40" s="217"/>
      <c r="R40" s="139"/>
      <c r="S40" s="211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18.75" customHeight="1">
      <c r="A41" s="144"/>
      <c r="B41" s="144"/>
      <c r="C41" s="144"/>
      <c r="D41" s="144"/>
      <c r="E41" s="144"/>
      <c r="F41" s="144"/>
      <c r="G41" s="144"/>
      <c r="H41" s="145"/>
      <c r="I41" s="170"/>
      <c r="J41" s="195">
        <f>+J40*60%</f>
        <v>52.2</v>
      </c>
      <c r="K41" s="195"/>
      <c r="L41" s="195"/>
      <c r="M41" s="195"/>
      <c r="N41" s="195"/>
      <c r="O41" s="195"/>
      <c r="P41" s="195"/>
      <c r="Q41" s="195">
        <f>+J40*40%</f>
        <v>34.8</v>
      </c>
      <c r="R41" s="139"/>
      <c r="S41" s="211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18.75" customHeight="1">
      <c r="A42" s="139"/>
      <c r="B42" s="139"/>
      <c r="C42" s="139"/>
      <c r="D42" s="139"/>
      <c r="E42" s="139"/>
      <c r="F42" s="139"/>
      <c r="G42" s="139"/>
      <c r="H42" s="140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211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18.75" customHeight="1">
      <c r="A43" s="139"/>
      <c r="B43" s="139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211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19.5" customHeight="1">
      <c r="A44" s="218" t="s">
        <v>41</v>
      </c>
      <c r="B44" s="139"/>
      <c r="C44" s="139"/>
      <c r="D44" s="139"/>
      <c r="E44" s="139"/>
      <c r="F44" s="139"/>
      <c r="G44" s="139"/>
      <c r="H44" s="140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211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57.0" customHeight="1">
      <c r="A45" s="219"/>
      <c r="B45" s="220" t="s">
        <v>42</v>
      </c>
      <c r="C45" s="220" t="s">
        <v>43</v>
      </c>
      <c r="D45" s="220" t="s">
        <v>44</v>
      </c>
      <c r="E45" s="220" t="s">
        <v>45</v>
      </c>
      <c r="F45" s="220"/>
      <c r="G45" s="220"/>
      <c r="H45" s="221" t="s">
        <v>46</v>
      </c>
      <c r="I45" s="222" t="s">
        <v>47</v>
      </c>
      <c r="J45" s="139"/>
      <c r="K45" s="139"/>
      <c r="L45" s="139"/>
      <c r="M45" s="139"/>
      <c r="N45" s="139"/>
      <c r="O45" s="139"/>
      <c r="P45" s="139"/>
      <c r="Q45" s="139"/>
      <c r="R45" s="141"/>
      <c r="S45" s="211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18.75" customHeight="1">
      <c r="A46" s="223" t="s">
        <v>48</v>
      </c>
      <c r="B46" s="224">
        <f>+E9</f>
        <v>8807.85</v>
      </c>
      <c r="C46" s="225">
        <f>+J23</f>
        <v>7962.092518</v>
      </c>
      <c r="D46" s="225">
        <f>+J31</f>
        <v>0</v>
      </c>
      <c r="E46" s="226">
        <f>J41</f>
        <v>52.2</v>
      </c>
      <c r="F46" s="226"/>
      <c r="G46" s="226"/>
      <c r="H46" s="227">
        <f>+I9</f>
        <v>142.68717</v>
      </c>
      <c r="I46" s="228">
        <f>+B46-C46-D46-E46-H46</f>
        <v>650.8703118</v>
      </c>
      <c r="J46" s="139"/>
      <c r="K46" s="139"/>
      <c r="L46" s="139"/>
      <c r="M46" s="139"/>
      <c r="N46" s="139"/>
      <c r="O46" s="139"/>
      <c r="P46" s="139"/>
      <c r="Q46" s="139"/>
      <c r="R46" s="141"/>
      <c r="S46" s="211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19.5" customHeight="1">
      <c r="A47" s="229" t="s">
        <v>49</v>
      </c>
      <c r="B47" s="230"/>
      <c r="C47" s="231">
        <f>+C46/B46</f>
        <v>0.9039768523</v>
      </c>
      <c r="D47" s="231">
        <f>+D46/B46</f>
        <v>0</v>
      </c>
      <c r="E47" s="231">
        <f>+E46/B46</f>
        <v>0.005926531446</v>
      </c>
      <c r="F47" s="231"/>
      <c r="G47" s="231"/>
      <c r="H47" s="232">
        <f>+H46/B46</f>
        <v>0.0162</v>
      </c>
      <c r="I47" s="233">
        <f>+I46/B46</f>
        <v>0.07389661629</v>
      </c>
      <c r="J47" s="139"/>
      <c r="K47" s="139"/>
      <c r="L47" s="139"/>
      <c r="M47" s="139"/>
      <c r="N47" s="139"/>
      <c r="O47" s="139"/>
      <c r="P47" s="139"/>
      <c r="Q47" s="139"/>
      <c r="R47" s="141"/>
      <c r="S47" s="211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19.5" customHeight="1">
      <c r="A48" s="160"/>
      <c r="B48" s="234"/>
      <c r="C48" s="235"/>
      <c r="D48" s="235"/>
      <c r="E48" s="235"/>
      <c r="F48" s="235"/>
      <c r="G48" s="235"/>
      <c r="H48" s="236"/>
      <c r="I48" s="237"/>
      <c r="J48" s="139"/>
      <c r="K48" s="139"/>
      <c r="L48" s="139"/>
      <c r="M48" s="139"/>
      <c r="N48" s="139"/>
      <c r="O48" s="139"/>
      <c r="P48" s="139"/>
      <c r="Q48" s="139"/>
      <c r="R48" s="141"/>
      <c r="S48" s="211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18.75" customHeight="1">
      <c r="A49" s="238"/>
      <c r="B49" s="239"/>
      <c r="C49" s="239"/>
      <c r="D49" s="239" t="s">
        <v>50</v>
      </c>
      <c r="E49" s="239" t="s">
        <v>48</v>
      </c>
      <c r="F49" s="239"/>
      <c r="G49" s="239"/>
      <c r="H49" s="240">
        <f>+D46+E46+H46+I46</f>
        <v>845.7574818</v>
      </c>
      <c r="I49" s="241"/>
      <c r="J49" s="139"/>
      <c r="K49" s="139"/>
      <c r="L49" s="139"/>
      <c r="M49" s="139"/>
      <c r="N49" s="139"/>
      <c r="O49" s="139"/>
      <c r="P49" s="139"/>
      <c r="Q49" s="139"/>
      <c r="R49" s="141"/>
      <c r="S49" s="140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18.75" customHeight="1">
      <c r="A50" s="242"/>
      <c r="B50" s="139"/>
      <c r="C50" s="139"/>
      <c r="D50" s="139"/>
      <c r="E50" s="139" t="s">
        <v>49</v>
      </c>
      <c r="F50" s="139"/>
      <c r="G50" s="139"/>
      <c r="H50" s="236">
        <f>+H49/B46</f>
        <v>0.09602314774</v>
      </c>
      <c r="I50" s="243"/>
      <c r="J50" s="139"/>
      <c r="K50" s="139"/>
      <c r="L50" s="139"/>
      <c r="M50" s="139"/>
      <c r="N50" s="139"/>
      <c r="O50" s="139"/>
      <c r="P50" s="139"/>
      <c r="Q50" s="139"/>
      <c r="R50" s="141"/>
      <c r="S50" s="140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242"/>
      <c r="B51" s="139"/>
      <c r="C51" s="139" t="s">
        <v>51</v>
      </c>
      <c r="D51" s="139"/>
      <c r="E51" s="139"/>
      <c r="F51" s="139"/>
      <c r="G51" s="139"/>
      <c r="H51" s="140"/>
      <c r="I51" s="243"/>
      <c r="J51" s="139"/>
      <c r="K51" s="139"/>
      <c r="L51" s="139"/>
      <c r="M51" s="139"/>
      <c r="N51" s="139"/>
      <c r="O51" s="139"/>
      <c r="P51" s="139"/>
      <c r="Q51" s="139"/>
      <c r="R51" s="141"/>
      <c r="S51" s="140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242"/>
      <c r="B52" s="139"/>
      <c r="C52" s="139"/>
      <c r="D52" s="139" t="s">
        <v>52</v>
      </c>
      <c r="E52" s="139"/>
      <c r="F52" s="139"/>
      <c r="G52" s="139"/>
      <c r="H52" s="140">
        <f>+H51*(H49-H46)</f>
        <v>0</v>
      </c>
      <c r="I52" s="243"/>
      <c r="J52" s="139"/>
      <c r="K52" s="139"/>
      <c r="L52" s="139"/>
      <c r="M52" s="139"/>
      <c r="N52" s="139"/>
      <c r="O52" s="139"/>
      <c r="P52" s="139"/>
      <c r="Q52" s="139"/>
      <c r="R52" s="141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9.5" customHeight="1">
      <c r="A53" s="244"/>
      <c r="B53" s="245"/>
      <c r="C53" s="245"/>
      <c r="D53" s="245"/>
      <c r="E53" s="245"/>
      <c r="F53" s="245"/>
      <c r="G53" s="245"/>
      <c r="H53" s="246"/>
      <c r="I53" s="247"/>
      <c r="J53" s="139"/>
      <c r="K53" s="139"/>
      <c r="L53" s="139"/>
      <c r="M53" s="139"/>
      <c r="N53" s="139"/>
      <c r="O53" s="139"/>
      <c r="P53" s="139"/>
      <c r="Q53" s="139"/>
      <c r="R53" s="141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18.75" customHeight="1">
      <c r="A54" s="139"/>
      <c r="B54" s="139"/>
      <c r="C54" s="139"/>
      <c r="D54" s="139"/>
      <c r="E54" s="139"/>
      <c r="F54" s="139"/>
      <c r="G54" s="139"/>
      <c r="H54" s="140"/>
      <c r="I54" s="139"/>
      <c r="J54" s="139"/>
      <c r="K54" s="139"/>
      <c r="L54" s="139"/>
      <c r="M54" s="139"/>
      <c r="N54" s="139"/>
      <c r="O54" s="139"/>
      <c r="P54" s="139"/>
      <c r="Q54" s="139"/>
      <c r="R54" s="141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18.75" customHeight="1">
      <c r="A55" s="139"/>
      <c r="B55" s="139"/>
      <c r="C55" s="139"/>
      <c r="D55" s="139"/>
      <c r="E55" s="139"/>
      <c r="F55" s="139"/>
      <c r="G55" s="139"/>
      <c r="H55" s="140"/>
      <c r="I55" s="139"/>
      <c r="J55" s="139"/>
      <c r="K55" s="139"/>
      <c r="L55" s="139"/>
      <c r="M55" s="139"/>
      <c r="N55" s="139"/>
      <c r="O55" s="139"/>
      <c r="P55" s="139"/>
      <c r="Q55" s="139"/>
      <c r="R55" s="141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18.75" customHeight="1">
      <c r="A56" s="139"/>
      <c r="B56" s="139"/>
      <c r="C56" s="139"/>
      <c r="D56" s="139"/>
      <c r="E56" s="139"/>
      <c r="F56" s="139"/>
      <c r="G56" s="139"/>
      <c r="H56" s="140"/>
      <c r="I56" s="139"/>
      <c r="J56" s="139"/>
      <c r="K56" s="139"/>
      <c r="L56" s="139"/>
      <c r="M56" s="139"/>
      <c r="N56" s="139"/>
      <c r="O56" s="139"/>
      <c r="P56" s="139"/>
      <c r="Q56" s="139"/>
      <c r="R56" s="141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8.0" customHeight="1">
      <c r="A57" s="7"/>
      <c r="B57" s="7"/>
      <c r="C57" s="7"/>
      <c r="D57" s="7"/>
      <c r="E57" s="7"/>
      <c r="F57" s="7"/>
      <c r="G57" s="7"/>
      <c r="H57" s="248"/>
      <c r="I57" s="7"/>
      <c r="J57" s="7"/>
      <c r="K57" s="7"/>
      <c r="L57" s="7"/>
      <c r="M57" s="7"/>
      <c r="N57" s="7"/>
      <c r="O57" s="7"/>
      <c r="P57" s="7"/>
      <c r="Q57" s="7"/>
      <c r="R57" s="249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ht="18.0" customHeight="1">
      <c r="A58" s="7"/>
      <c r="B58" s="7"/>
      <c r="C58" s="7"/>
      <c r="D58" s="7"/>
      <c r="E58" s="7"/>
      <c r="F58" s="7"/>
      <c r="G58" s="7"/>
      <c r="H58" s="248"/>
      <c r="I58" s="7"/>
      <c r="J58" s="7"/>
      <c r="K58" s="7"/>
      <c r="L58" s="7"/>
      <c r="M58" s="7"/>
      <c r="N58" s="7"/>
      <c r="O58" s="7"/>
      <c r="P58" s="7"/>
      <c r="Q58" s="7"/>
      <c r="R58" s="249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ht="18.0" customHeight="1">
      <c r="A59" s="7"/>
      <c r="B59" s="7"/>
      <c r="C59" s="7"/>
      <c r="D59" s="7"/>
      <c r="E59" s="7"/>
      <c r="F59" s="7"/>
      <c r="G59" s="7"/>
      <c r="H59" s="248"/>
      <c r="I59" s="7"/>
      <c r="J59" s="7"/>
      <c r="K59" s="7"/>
      <c r="L59" s="7"/>
      <c r="M59" s="7"/>
      <c r="N59" s="7"/>
      <c r="O59" s="7"/>
      <c r="P59" s="7"/>
      <c r="Q59" s="7"/>
      <c r="R59" s="249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ht="18.0" customHeight="1">
      <c r="A60" s="7"/>
      <c r="B60" s="7"/>
      <c r="C60" s="7"/>
      <c r="D60" s="7"/>
      <c r="E60" s="7"/>
      <c r="F60" s="7"/>
      <c r="G60" s="7"/>
      <c r="H60" s="248"/>
      <c r="I60" s="7"/>
      <c r="J60" s="7"/>
      <c r="K60" s="7"/>
      <c r="L60" s="7"/>
      <c r="M60" s="7"/>
      <c r="N60" s="7"/>
      <c r="O60" s="7"/>
      <c r="P60" s="7"/>
      <c r="Q60" s="7"/>
      <c r="R60" s="249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ht="18.0" customHeight="1">
      <c r="A61" s="7"/>
      <c r="B61" s="7"/>
      <c r="C61" s="7"/>
      <c r="D61" s="7"/>
      <c r="E61" s="7"/>
      <c r="F61" s="7"/>
      <c r="G61" s="7"/>
      <c r="H61" s="248"/>
      <c r="I61" s="7"/>
      <c r="J61" s="7"/>
      <c r="K61" s="7"/>
      <c r="L61" s="7"/>
      <c r="M61" s="7"/>
      <c r="N61" s="7"/>
      <c r="O61" s="7"/>
      <c r="P61" s="7"/>
      <c r="Q61" s="7"/>
      <c r="R61" s="249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ht="18.0" customHeight="1">
      <c r="A62" s="7"/>
      <c r="B62" s="7"/>
      <c r="C62" s="7"/>
      <c r="D62" s="7"/>
      <c r="E62" s="7"/>
      <c r="F62" s="7"/>
      <c r="G62" s="7"/>
      <c r="H62" s="248"/>
      <c r="I62" s="7"/>
      <c r="J62" s="7"/>
      <c r="K62" s="7"/>
      <c r="L62" s="7"/>
      <c r="M62" s="7"/>
      <c r="N62" s="7"/>
      <c r="O62" s="7"/>
      <c r="P62" s="7"/>
      <c r="Q62" s="7"/>
      <c r="R62" s="249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ht="18.0" customHeight="1">
      <c r="A63" s="7"/>
      <c r="B63" s="7"/>
      <c r="C63" s="7"/>
      <c r="D63" s="7"/>
      <c r="E63" s="7"/>
      <c r="F63" s="7"/>
      <c r="G63" s="7"/>
      <c r="H63" s="248"/>
      <c r="I63" s="7"/>
      <c r="J63" s="7"/>
      <c r="K63" s="7"/>
      <c r="L63" s="7"/>
      <c r="M63" s="7"/>
      <c r="N63" s="7"/>
      <c r="O63" s="7"/>
      <c r="P63" s="7"/>
      <c r="Q63" s="7"/>
      <c r="R63" s="249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ht="18.0" customHeight="1">
      <c r="A64" s="7"/>
      <c r="B64" s="7"/>
      <c r="C64" s="7"/>
      <c r="D64" s="7"/>
      <c r="E64" s="7"/>
      <c r="F64" s="7"/>
      <c r="G64" s="7"/>
      <c r="H64" s="248"/>
      <c r="I64" s="7"/>
      <c r="J64" s="7"/>
      <c r="K64" s="7"/>
      <c r="L64" s="7"/>
      <c r="M64" s="7"/>
      <c r="N64" s="7"/>
      <c r="O64" s="7"/>
      <c r="P64" s="7"/>
      <c r="Q64" s="7"/>
      <c r="R64" s="249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ht="18.0" customHeight="1">
      <c r="A65" s="7"/>
      <c r="B65" s="7"/>
      <c r="C65" s="7"/>
      <c r="D65" s="7"/>
      <c r="E65" s="7"/>
      <c r="F65" s="7"/>
      <c r="G65" s="7"/>
      <c r="H65" s="248"/>
      <c r="I65" s="7"/>
      <c r="J65" s="7"/>
      <c r="K65" s="7"/>
      <c r="L65" s="7"/>
      <c r="M65" s="7"/>
      <c r="N65" s="7"/>
      <c r="O65" s="7"/>
      <c r="P65" s="7"/>
      <c r="Q65" s="7"/>
      <c r="R65" s="249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ht="18.0" customHeight="1">
      <c r="A66" s="7"/>
      <c r="B66" s="7"/>
      <c r="C66" s="7"/>
      <c r="D66" s="7"/>
      <c r="E66" s="7"/>
      <c r="F66" s="7"/>
      <c r="G66" s="7"/>
      <c r="H66" s="248"/>
      <c r="I66" s="7"/>
      <c r="J66" s="7"/>
      <c r="K66" s="7"/>
      <c r="L66" s="7"/>
      <c r="M66" s="7"/>
      <c r="N66" s="7"/>
      <c r="O66" s="7"/>
      <c r="P66" s="7"/>
      <c r="Q66" s="7"/>
      <c r="R66" s="249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ht="18.0" customHeight="1">
      <c r="A67" s="7"/>
      <c r="B67" s="7"/>
      <c r="C67" s="7"/>
      <c r="D67" s="7"/>
      <c r="E67" s="7"/>
      <c r="F67" s="7"/>
      <c r="G67" s="7"/>
      <c r="H67" s="248"/>
      <c r="I67" s="7"/>
      <c r="J67" s="7"/>
      <c r="K67" s="7"/>
      <c r="L67" s="7"/>
      <c r="M67" s="7"/>
      <c r="N67" s="7"/>
      <c r="O67" s="7"/>
      <c r="P67" s="7"/>
      <c r="Q67" s="7"/>
      <c r="R67" s="249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ht="18.0" customHeight="1">
      <c r="A68" s="7"/>
      <c r="B68" s="7"/>
      <c r="C68" s="7"/>
      <c r="D68" s="7"/>
      <c r="E68" s="7"/>
      <c r="F68" s="7"/>
      <c r="G68" s="7"/>
      <c r="H68" s="248"/>
      <c r="I68" s="7"/>
      <c r="J68" s="7"/>
      <c r="K68" s="7"/>
      <c r="L68" s="7"/>
      <c r="M68" s="7"/>
      <c r="N68" s="7"/>
      <c r="O68" s="7"/>
      <c r="P68" s="7"/>
      <c r="Q68" s="7"/>
      <c r="R68" s="249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ht="18.0" customHeight="1">
      <c r="A69" s="7"/>
      <c r="B69" s="7"/>
      <c r="C69" s="7"/>
      <c r="D69" s="7"/>
      <c r="E69" s="7"/>
      <c r="F69" s="7"/>
      <c r="G69" s="7"/>
      <c r="H69" s="248"/>
      <c r="I69" s="7"/>
      <c r="J69" s="7"/>
      <c r="K69" s="7"/>
      <c r="L69" s="7"/>
      <c r="M69" s="7"/>
      <c r="N69" s="7"/>
      <c r="O69" s="7"/>
      <c r="P69" s="7"/>
      <c r="Q69" s="7"/>
      <c r="R69" s="249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ht="18.0" customHeight="1">
      <c r="A70" s="7"/>
      <c r="B70" s="7"/>
      <c r="C70" s="7"/>
      <c r="D70" s="7"/>
      <c r="E70" s="7"/>
      <c r="F70" s="7"/>
      <c r="G70" s="7"/>
      <c r="H70" s="248"/>
      <c r="I70" s="7"/>
      <c r="J70" s="7"/>
      <c r="K70" s="7"/>
      <c r="L70" s="7"/>
      <c r="M70" s="7"/>
      <c r="N70" s="7"/>
      <c r="O70" s="7"/>
      <c r="P70" s="7"/>
      <c r="Q70" s="7"/>
      <c r="R70" s="249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ht="18.0" customHeight="1">
      <c r="A71" s="7"/>
      <c r="B71" s="7"/>
      <c r="C71" s="7"/>
      <c r="D71" s="7"/>
      <c r="E71" s="7"/>
      <c r="F71" s="7"/>
      <c r="G71" s="7"/>
      <c r="H71" s="248"/>
      <c r="I71" s="7"/>
      <c r="J71" s="7"/>
      <c r="K71" s="7"/>
      <c r="L71" s="7"/>
      <c r="M71" s="7"/>
      <c r="N71" s="7"/>
      <c r="O71" s="7"/>
      <c r="P71" s="7"/>
      <c r="Q71" s="7"/>
      <c r="R71" s="249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ht="18.0" customHeight="1">
      <c r="A72" s="7"/>
      <c r="B72" s="7"/>
      <c r="C72" s="7"/>
      <c r="D72" s="7"/>
      <c r="E72" s="7"/>
      <c r="F72" s="7"/>
      <c r="G72" s="7"/>
      <c r="H72" s="248"/>
      <c r="I72" s="7"/>
      <c r="J72" s="7"/>
      <c r="K72" s="7"/>
      <c r="L72" s="7"/>
      <c r="M72" s="7"/>
      <c r="N72" s="7"/>
      <c r="O72" s="7"/>
      <c r="P72" s="7"/>
      <c r="Q72" s="7"/>
      <c r="R72" s="249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ht="18.0" customHeight="1">
      <c r="A73" s="7"/>
      <c r="B73" s="7"/>
      <c r="C73" s="7"/>
      <c r="D73" s="7"/>
      <c r="E73" s="7"/>
      <c r="F73" s="7"/>
      <c r="G73" s="7"/>
      <c r="H73" s="248"/>
      <c r="I73" s="7"/>
      <c r="J73" s="7"/>
      <c r="K73" s="7"/>
      <c r="L73" s="7"/>
      <c r="M73" s="7"/>
      <c r="N73" s="7"/>
      <c r="O73" s="7"/>
      <c r="P73" s="7"/>
      <c r="Q73" s="7"/>
      <c r="R73" s="249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ht="18.0" customHeight="1">
      <c r="A74" s="7"/>
      <c r="B74" s="7"/>
      <c r="C74" s="7"/>
      <c r="D74" s="7"/>
      <c r="E74" s="7"/>
      <c r="F74" s="7"/>
      <c r="G74" s="7"/>
      <c r="H74" s="248"/>
      <c r="I74" s="7"/>
      <c r="J74" s="7"/>
      <c r="K74" s="7"/>
      <c r="L74" s="7"/>
      <c r="M74" s="7"/>
      <c r="N74" s="7"/>
      <c r="O74" s="7"/>
      <c r="P74" s="7"/>
      <c r="Q74" s="7"/>
      <c r="R74" s="249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ht="18.0" customHeight="1">
      <c r="A75" s="7"/>
      <c r="B75" s="7"/>
      <c r="C75" s="7"/>
      <c r="D75" s="7"/>
      <c r="E75" s="7"/>
      <c r="F75" s="7"/>
      <c r="G75" s="7"/>
      <c r="H75" s="248"/>
      <c r="I75" s="7"/>
      <c r="J75" s="7"/>
      <c r="K75" s="7"/>
      <c r="L75" s="7"/>
      <c r="M75" s="7"/>
      <c r="N75" s="7"/>
      <c r="O75" s="7"/>
      <c r="P75" s="7"/>
      <c r="Q75" s="7"/>
      <c r="R75" s="249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ht="18.0" customHeight="1">
      <c r="A76" s="7"/>
      <c r="B76" s="7"/>
      <c r="C76" s="7"/>
      <c r="D76" s="7"/>
      <c r="E76" s="7"/>
      <c r="F76" s="7"/>
      <c r="G76" s="7"/>
      <c r="H76" s="248"/>
      <c r="I76" s="7"/>
      <c r="J76" s="7"/>
      <c r="K76" s="7"/>
      <c r="L76" s="7"/>
      <c r="M76" s="7"/>
      <c r="N76" s="7"/>
      <c r="O76" s="7"/>
      <c r="P76" s="7"/>
      <c r="Q76" s="7"/>
      <c r="R76" s="249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ht="18.0" customHeight="1">
      <c r="A77" s="7"/>
      <c r="B77" s="7"/>
      <c r="C77" s="7"/>
      <c r="D77" s="7"/>
      <c r="E77" s="7"/>
      <c r="F77" s="7"/>
      <c r="G77" s="7"/>
      <c r="H77" s="248"/>
      <c r="I77" s="7"/>
      <c r="J77" s="7"/>
      <c r="K77" s="7"/>
      <c r="L77" s="7"/>
      <c r="M77" s="7"/>
      <c r="N77" s="7"/>
      <c r="O77" s="7"/>
      <c r="P77" s="7"/>
      <c r="Q77" s="7"/>
      <c r="R77" s="249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ht="18.0" customHeight="1">
      <c r="A78" s="7"/>
      <c r="B78" s="7"/>
      <c r="C78" s="7"/>
      <c r="D78" s="7"/>
      <c r="E78" s="7"/>
      <c r="F78" s="7"/>
      <c r="G78" s="7"/>
      <c r="H78" s="248"/>
      <c r="I78" s="7"/>
      <c r="J78" s="7"/>
      <c r="K78" s="7"/>
      <c r="L78" s="7"/>
      <c r="M78" s="7"/>
      <c r="N78" s="7"/>
      <c r="O78" s="7"/>
      <c r="P78" s="7"/>
      <c r="Q78" s="7"/>
      <c r="R78" s="249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ht="18.0" customHeight="1">
      <c r="A79" s="7"/>
      <c r="B79" s="7"/>
      <c r="C79" s="7"/>
      <c r="D79" s="7"/>
      <c r="E79" s="7"/>
      <c r="F79" s="7"/>
      <c r="G79" s="7"/>
      <c r="H79" s="248"/>
      <c r="I79" s="7"/>
      <c r="J79" s="7"/>
      <c r="K79" s="7"/>
      <c r="L79" s="7"/>
      <c r="M79" s="7"/>
      <c r="N79" s="7"/>
      <c r="O79" s="7"/>
      <c r="P79" s="7"/>
      <c r="Q79" s="7"/>
      <c r="R79" s="249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ht="18.0" customHeight="1">
      <c r="A80" s="7"/>
      <c r="B80" s="7"/>
      <c r="C80" s="7"/>
      <c r="D80" s="7"/>
      <c r="E80" s="7"/>
      <c r="F80" s="7"/>
      <c r="G80" s="7"/>
      <c r="H80" s="248"/>
      <c r="I80" s="7"/>
      <c r="J80" s="7"/>
      <c r="K80" s="7"/>
      <c r="L80" s="7"/>
      <c r="M80" s="7"/>
      <c r="N80" s="7"/>
      <c r="O80" s="7"/>
      <c r="P80" s="7"/>
      <c r="Q80" s="7"/>
      <c r="R80" s="249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8"/>
      <c r="I81" s="7"/>
      <c r="J81" s="7"/>
      <c r="K81" s="7"/>
      <c r="L81" s="7"/>
      <c r="M81" s="7"/>
      <c r="N81" s="7"/>
      <c r="O81" s="7"/>
      <c r="P81" s="7"/>
      <c r="Q81" s="7"/>
      <c r="R81" s="249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8"/>
      <c r="I82" s="7"/>
      <c r="J82" s="7"/>
      <c r="K82" s="7"/>
      <c r="L82" s="7"/>
      <c r="M82" s="7"/>
      <c r="N82" s="7"/>
      <c r="O82" s="7"/>
      <c r="P82" s="7"/>
      <c r="Q82" s="7"/>
      <c r="R82" s="249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8"/>
      <c r="I83" s="7"/>
      <c r="J83" s="7"/>
      <c r="K83" s="7"/>
      <c r="L83" s="7"/>
      <c r="M83" s="7"/>
      <c r="N83" s="7"/>
      <c r="O83" s="7"/>
      <c r="P83" s="7"/>
      <c r="Q83" s="7"/>
      <c r="R83" s="249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8"/>
      <c r="I84" s="7"/>
      <c r="J84" s="7"/>
      <c r="K84" s="7"/>
      <c r="L84" s="7"/>
      <c r="M84" s="7"/>
      <c r="N84" s="7"/>
      <c r="O84" s="7"/>
      <c r="P84" s="7"/>
      <c r="Q84" s="7"/>
      <c r="R84" s="249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8"/>
      <c r="I85" s="7"/>
      <c r="J85" s="7"/>
      <c r="K85" s="7"/>
      <c r="L85" s="7"/>
      <c r="M85" s="7"/>
      <c r="N85" s="7"/>
      <c r="O85" s="7"/>
      <c r="P85" s="7"/>
      <c r="Q85" s="7"/>
      <c r="R85" s="249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8"/>
      <c r="I86" s="7"/>
      <c r="J86" s="7"/>
      <c r="K86" s="7"/>
      <c r="L86" s="7"/>
      <c r="M86" s="7"/>
      <c r="N86" s="7"/>
      <c r="O86" s="7"/>
      <c r="P86" s="7"/>
      <c r="Q86" s="7"/>
      <c r="R86" s="24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8"/>
      <c r="I87" s="7"/>
      <c r="J87" s="7"/>
      <c r="K87" s="7"/>
      <c r="L87" s="7"/>
      <c r="M87" s="7"/>
      <c r="N87" s="7"/>
      <c r="O87" s="7"/>
      <c r="P87" s="7"/>
      <c r="Q87" s="7"/>
      <c r="R87" s="24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8"/>
      <c r="I88" s="7"/>
      <c r="J88" s="7"/>
      <c r="K88" s="7"/>
      <c r="L88" s="7"/>
      <c r="M88" s="7"/>
      <c r="N88" s="7"/>
      <c r="O88" s="7"/>
      <c r="P88" s="7"/>
      <c r="Q88" s="7"/>
      <c r="R88" s="24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8"/>
      <c r="I89" s="7"/>
      <c r="J89" s="7"/>
      <c r="K89" s="7"/>
      <c r="L89" s="7"/>
      <c r="M89" s="7"/>
      <c r="N89" s="7"/>
      <c r="O89" s="7"/>
      <c r="P89" s="7"/>
      <c r="Q89" s="7"/>
      <c r="R89" s="24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8"/>
      <c r="I90" s="7"/>
      <c r="J90" s="7"/>
      <c r="K90" s="7"/>
      <c r="L90" s="7"/>
      <c r="M90" s="7"/>
      <c r="N90" s="7"/>
      <c r="O90" s="7"/>
      <c r="P90" s="7"/>
      <c r="Q90" s="7"/>
      <c r="R90" s="24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8"/>
      <c r="I91" s="7"/>
      <c r="J91" s="7"/>
      <c r="K91" s="7"/>
      <c r="L91" s="7"/>
      <c r="M91" s="7"/>
      <c r="N91" s="7"/>
      <c r="O91" s="7"/>
      <c r="P91" s="7"/>
      <c r="Q91" s="7"/>
      <c r="R91" s="249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8"/>
      <c r="I92" s="7"/>
      <c r="J92" s="7"/>
      <c r="K92" s="7"/>
      <c r="L92" s="7"/>
      <c r="M92" s="7"/>
      <c r="N92" s="7"/>
      <c r="O92" s="7"/>
      <c r="P92" s="7"/>
      <c r="Q92" s="7"/>
      <c r="R92" s="249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8"/>
      <c r="I93" s="7"/>
      <c r="J93" s="7"/>
      <c r="K93" s="7"/>
      <c r="L93" s="7"/>
      <c r="M93" s="7"/>
      <c r="N93" s="7"/>
      <c r="O93" s="7"/>
      <c r="P93" s="7"/>
      <c r="Q93" s="7"/>
      <c r="R93" s="24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8"/>
      <c r="I94" s="7"/>
      <c r="J94" s="7"/>
      <c r="K94" s="7"/>
      <c r="L94" s="7"/>
      <c r="M94" s="7"/>
      <c r="N94" s="7"/>
      <c r="O94" s="7"/>
      <c r="P94" s="7"/>
      <c r="Q94" s="7"/>
      <c r="R94" s="24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8"/>
      <c r="I95" s="7"/>
      <c r="J95" s="7"/>
      <c r="K95" s="7"/>
      <c r="L95" s="7"/>
      <c r="M95" s="7"/>
      <c r="N95" s="7"/>
      <c r="O95" s="7"/>
      <c r="P95" s="7"/>
      <c r="Q95" s="7"/>
      <c r="R95" s="24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8"/>
      <c r="I96" s="7"/>
      <c r="J96" s="7"/>
      <c r="K96" s="7"/>
      <c r="L96" s="7"/>
      <c r="M96" s="7"/>
      <c r="N96" s="7"/>
      <c r="O96" s="7"/>
      <c r="P96" s="7"/>
      <c r="Q96" s="7"/>
      <c r="R96" s="24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9:D9"/>
    <mergeCell ref="E10:H10"/>
    <mergeCell ref="C15:E15"/>
    <mergeCell ref="C29:E29"/>
    <mergeCell ref="C37:E3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44379.0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63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64</v>
      </c>
      <c r="C8" s="154">
        <v>23.5</v>
      </c>
      <c r="D8" s="155">
        <v>0.0587</v>
      </c>
      <c r="E8" s="156">
        <f>254.586*1</f>
        <v>254.586</v>
      </c>
      <c r="F8" s="156"/>
      <c r="G8" s="156"/>
      <c r="H8" s="157">
        <v>1.0</v>
      </c>
      <c r="I8" s="158">
        <f t="shared" ref="I8:I24" si="1">+D8*E8</f>
        <v>14.9441982</v>
      </c>
      <c r="J8" s="159">
        <f t="shared" ref="J8:J24" si="2">E8-I8</f>
        <v>239.6418018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65</v>
      </c>
      <c r="C9" s="154">
        <v>18.5</v>
      </c>
      <c r="D9" s="155">
        <v>0.1072</v>
      </c>
      <c r="E9" s="156">
        <f>206.205*1</f>
        <v>206.205</v>
      </c>
      <c r="F9" s="156"/>
      <c r="G9" s="156"/>
      <c r="H9" s="157">
        <v>1.0</v>
      </c>
      <c r="I9" s="158">
        <f t="shared" si="1"/>
        <v>22.105176</v>
      </c>
      <c r="J9" s="159">
        <f t="shared" si="2"/>
        <v>184.099824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66</v>
      </c>
      <c r="C10" s="154">
        <v>20.5</v>
      </c>
      <c r="D10" s="155">
        <v>0.0813</v>
      </c>
      <c r="E10" s="156">
        <f>238.903*1</f>
        <v>238.903</v>
      </c>
      <c r="F10" s="156"/>
      <c r="G10" s="156"/>
      <c r="H10" s="157">
        <v>1.0</v>
      </c>
      <c r="I10" s="158">
        <f t="shared" si="1"/>
        <v>19.4228139</v>
      </c>
      <c r="J10" s="159">
        <f t="shared" si="2"/>
        <v>219.4801861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customHeight="1">
      <c r="A11" s="153">
        <v>4.0</v>
      </c>
      <c r="B11" s="174" t="s">
        <v>67</v>
      </c>
      <c r="C11" s="154">
        <v>20.5</v>
      </c>
      <c r="D11" s="250">
        <v>0.0846</v>
      </c>
      <c r="E11" s="251">
        <f>233.108*1</f>
        <v>233.108</v>
      </c>
      <c r="F11" s="251"/>
      <c r="G11" s="251"/>
      <c r="H11" s="157">
        <v>1.0</v>
      </c>
      <c r="I11" s="158">
        <f t="shared" si="1"/>
        <v>19.7209368</v>
      </c>
      <c r="J11" s="159">
        <f t="shared" si="2"/>
        <v>213.3870632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hidden="1" customHeight="1">
      <c r="A12" s="153">
        <v>5.0</v>
      </c>
      <c r="B12" s="174"/>
      <c r="C12" s="174"/>
      <c r="D12" s="250"/>
      <c r="E12" s="251"/>
      <c r="F12" s="251"/>
      <c r="G12" s="251"/>
      <c r="H12" s="157"/>
      <c r="I12" s="158">
        <f t="shared" si="1"/>
        <v>0</v>
      </c>
      <c r="J12" s="159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932.802</v>
      </c>
      <c r="F25" s="165"/>
      <c r="G25" s="165"/>
      <c r="H25" s="166"/>
      <c r="I25" s="167">
        <f t="shared" ref="I25:J25" si="3">SUM(I8:I24)</f>
        <v>76.1931249</v>
      </c>
      <c r="J25" s="168">
        <f t="shared" si="3"/>
        <v>856.6088751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68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64</v>
      </c>
      <c r="C32" s="186">
        <v>72.0</v>
      </c>
      <c r="D32" s="186">
        <v>200.0</v>
      </c>
      <c r="E32" s="186">
        <v>180.0</v>
      </c>
      <c r="F32" s="186">
        <f t="shared" ref="F32:F37" si="5">VALUE(IF(RIGHT(B32, 1)="%", RIGHT(B32, 3), 0))</f>
        <v>0</v>
      </c>
      <c r="G32" s="186">
        <f t="shared" ref="G32:G37" si="6">+R32*C32/100*D32/100*E32/100</f>
        <v>60.912</v>
      </c>
      <c r="H32" s="187">
        <f t="shared" ref="H32:H37" si="7">IF(F32=0, G32, F32*G32)</f>
        <v>60.912</v>
      </c>
      <c r="I32" s="186">
        <v>1.0</v>
      </c>
      <c r="J32" s="188">
        <f t="shared" ref="J32:J37" si="8">+I32*H32</f>
        <v>60.912</v>
      </c>
      <c r="K32" s="139"/>
      <c r="L32" s="173">
        <f>D32*25.4/1000</f>
        <v>5.08</v>
      </c>
      <c r="M32" s="174">
        <f>+I32</f>
        <v>1</v>
      </c>
      <c r="N32" s="174">
        <f>M32*L32</f>
        <v>5.08</v>
      </c>
      <c r="O32" s="139"/>
      <c r="P32" s="139"/>
      <c r="Q32" s="173"/>
      <c r="R32" s="183">
        <v>23.5</v>
      </c>
      <c r="S32" s="173">
        <f t="shared" ref="S32:S38" si="9">E32/100</f>
        <v>1.8</v>
      </c>
      <c r="T32" s="174">
        <f t="shared" ref="T32:T38" si="10">I32</f>
        <v>1</v>
      </c>
      <c r="U32" s="174">
        <f t="shared" ref="U32:U38" si="11">T32*S32</f>
        <v>1.8</v>
      </c>
      <c r="V32" s="184">
        <f t="shared" ref="V32:V37" si="12">R32*C32/100*D32/100*E32/100</f>
        <v>60.912</v>
      </c>
      <c r="W32" s="173">
        <f t="shared" ref="W32:X32" si="4">C32/100</f>
        <v>0.72</v>
      </c>
      <c r="X32" s="173">
        <f t="shared" si="4"/>
        <v>2</v>
      </c>
      <c r="Y32" s="173">
        <f t="shared" ref="Y32:Y38" si="14">U32</f>
        <v>1.8</v>
      </c>
      <c r="Z32" s="185">
        <f t="shared" ref="Z32:Z38" si="15">W32*X32*Y32</f>
        <v>2.592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79" t="s">
        <v>65</v>
      </c>
      <c r="C33" s="186">
        <v>88.0</v>
      </c>
      <c r="D33" s="186">
        <v>200.0</v>
      </c>
      <c r="E33" s="186">
        <v>180.0</v>
      </c>
      <c r="F33" s="186">
        <f t="shared" si="5"/>
        <v>0</v>
      </c>
      <c r="G33" s="186">
        <f t="shared" si="6"/>
        <v>60.192</v>
      </c>
      <c r="H33" s="187">
        <f t="shared" si="7"/>
        <v>60.192</v>
      </c>
      <c r="I33" s="186">
        <v>1.0</v>
      </c>
      <c r="J33" s="188">
        <f t="shared" si="8"/>
        <v>60.192</v>
      </c>
      <c r="K33" s="139"/>
      <c r="L33" s="173"/>
      <c r="M33" s="174"/>
      <c r="N33" s="174"/>
      <c r="O33" s="139"/>
      <c r="P33" s="139"/>
      <c r="Q33" s="173"/>
      <c r="R33" s="183">
        <v>19.0</v>
      </c>
      <c r="S33" s="173">
        <f t="shared" si="9"/>
        <v>1.8</v>
      </c>
      <c r="T33" s="174">
        <f t="shared" si="10"/>
        <v>1</v>
      </c>
      <c r="U33" s="174">
        <f t="shared" si="11"/>
        <v>1.8</v>
      </c>
      <c r="V33" s="184">
        <f t="shared" si="12"/>
        <v>60.192</v>
      </c>
      <c r="W33" s="173">
        <f t="shared" ref="W33:X33" si="13">C33/100</f>
        <v>0.88</v>
      </c>
      <c r="X33" s="173">
        <f t="shared" si="13"/>
        <v>2</v>
      </c>
      <c r="Y33" s="173">
        <f t="shared" si="14"/>
        <v>1.8</v>
      </c>
      <c r="Z33" s="185">
        <f t="shared" si="15"/>
        <v>3.168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79" t="s">
        <v>66</v>
      </c>
      <c r="C34" s="186">
        <v>65.0</v>
      </c>
      <c r="D34" s="186">
        <v>200.0</v>
      </c>
      <c r="E34" s="186">
        <v>120.0</v>
      </c>
      <c r="F34" s="186">
        <f t="shared" si="5"/>
        <v>0</v>
      </c>
      <c r="G34" s="186">
        <f t="shared" si="6"/>
        <v>34.788</v>
      </c>
      <c r="H34" s="187">
        <f t="shared" si="7"/>
        <v>34.788</v>
      </c>
      <c r="I34" s="186">
        <v>1.0</v>
      </c>
      <c r="J34" s="188">
        <f t="shared" si="8"/>
        <v>34.788</v>
      </c>
      <c r="K34" s="139"/>
      <c r="L34" s="173">
        <f t="shared" ref="L34:L37" si="17">D34*25.4/1000</f>
        <v>5.08</v>
      </c>
      <c r="M34" s="174">
        <f t="shared" ref="M34:M37" si="18">+I34</f>
        <v>1</v>
      </c>
      <c r="N34" s="174">
        <f t="shared" ref="N34:N37" si="19">M34*L34</f>
        <v>5.08</v>
      </c>
      <c r="O34" s="139"/>
      <c r="P34" s="139"/>
      <c r="Q34" s="173"/>
      <c r="R34" s="183">
        <v>22.3</v>
      </c>
      <c r="S34" s="173">
        <f t="shared" si="9"/>
        <v>1.2</v>
      </c>
      <c r="T34" s="174">
        <f t="shared" si="10"/>
        <v>1</v>
      </c>
      <c r="U34" s="174">
        <f t="shared" si="11"/>
        <v>1.2</v>
      </c>
      <c r="V34" s="184">
        <f t="shared" si="12"/>
        <v>34.788</v>
      </c>
      <c r="W34" s="173">
        <f t="shared" ref="W34:X34" si="16">C34/100</f>
        <v>0.65</v>
      </c>
      <c r="X34" s="173">
        <f t="shared" si="16"/>
        <v>2</v>
      </c>
      <c r="Y34" s="173">
        <f t="shared" si="14"/>
        <v>1.2</v>
      </c>
      <c r="Z34" s="185">
        <f t="shared" si="15"/>
        <v>1.56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66</v>
      </c>
      <c r="C35" s="186">
        <v>85.0</v>
      </c>
      <c r="D35" s="186">
        <v>200.0</v>
      </c>
      <c r="E35" s="186">
        <v>120.0</v>
      </c>
      <c r="F35" s="186">
        <f t="shared" si="5"/>
        <v>0</v>
      </c>
      <c r="G35" s="186">
        <f t="shared" si="6"/>
        <v>45.492</v>
      </c>
      <c r="H35" s="187">
        <f t="shared" si="7"/>
        <v>45.492</v>
      </c>
      <c r="I35" s="186">
        <v>1.0</v>
      </c>
      <c r="J35" s="188">
        <f t="shared" si="8"/>
        <v>45.492</v>
      </c>
      <c r="K35" s="139"/>
      <c r="L35" s="173">
        <f t="shared" si="17"/>
        <v>5.08</v>
      </c>
      <c r="M35" s="174">
        <f t="shared" si="18"/>
        <v>1</v>
      </c>
      <c r="N35" s="174">
        <f t="shared" si="19"/>
        <v>5.08</v>
      </c>
      <c r="O35" s="139"/>
      <c r="P35" s="139"/>
      <c r="Q35" s="173"/>
      <c r="R35" s="183">
        <v>22.3</v>
      </c>
      <c r="S35" s="173">
        <f t="shared" si="9"/>
        <v>1.2</v>
      </c>
      <c r="T35" s="174">
        <f t="shared" si="10"/>
        <v>1</v>
      </c>
      <c r="U35" s="174">
        <f t="shared" si="11"/>
        <v>1.2</v>
      </c>
      <c r="V35" s="184">
        <f t="shared" si="12"/>
        <v>45.492</v>
      </c>
      <c r="W35" s="173">
        <f t="shared" ref="W35:X35" si="20">C35/100</f>
        <v>0.85</v>
      </c>
      <c r="X35" s="173">
        <f t="shared" si="20"/>
        <v>2</v>
      </c>
      <c r="Y35" s="173">
        <f t="shared" si="14"/>
        <v>1.2</v>
      </c>
      <c r="Z35" s="185">
        <f t="shared" si="15"/>
        <v>2.04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79" t="s">
        <v>67</v>
      </c>
      <c r="C36" s="186">
        <v>84.0</v>
      </c>
      <c r="D36" s="186">
        <v>200.0</v>
      </c>
      <c r="E36" s="186">
        <v>187.0</v>
      </c>
      <c r="F36" s="186">
        <f t="shared" si="5"/>
        <v>0</v>
      </c>
      <c r="G36" s="186">
        <f t="shared" si="6"/>
        <v>69.1152</v>
      </c>
      <c r="H36" s="187">
        <f t="shared" si="7"/>
        <v>69.1152</v>
      </c>
      <c r="I36" s="186">
        <v>1.0</v>
      </c>
      <c r="J36" s="188">
        <f t="shared" si="8"/>
        <v>69.1152</v>
      </c>
      <c r="K36" s="139"/>
      <c r="L36" s="173">
        <f t="shared" si="17"/>
        <v>5.08</v>
      </c>
      <c r="M36" s="174">
        <f t="shared" si="18"/>
        <v>1</v>
      </c>
      <c r="N36" s="174">
        <f t="shared" si="19"/>
        <v>5.08</v>
      </c>
      <c r="O36" s="139"/>
      <c r="P36" s="139"/>
      <c r="Q36" s="173"/>
      <c r="R36" s="183">
        <v>22.0</v>
      </c>
      <c r="S36" s="173">
        <f t="shared" si="9"/>
        <v>1.87</v>
      </c>
      <c r="T36" s="174">
        <f t="shared" si="10"/>
        <v>1</v>
      </c>
      <c r="U36" s="174">
        <f t="shared" si="11"/>
        <v>1.87</v>
      </c>
      <c r="V36" s="184">
        <f t="shared" si="12"/>
        <v>69.1152</v>
      </c>
      <c r="W36" s="173">
        <f t="shared" ref="W36:X36" si="21">C36/100</f>
        <v>0.84</v>
      </c>
      <c r="X36" s="173">
        <f t="shared" si="21"/>
        <v>2</v>
      </c>
      <c r="Y36" s="173">
        <f t="shared" si="14"/>
        <v>1.87</v>
      </c>
      <c r="Z36" s="185">
        <f t="shared" si="15"/>
        <v>3.1416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67</v>
      </c>
      <c r="C37" s="186">
        <v>80.0</v>
      </c>
      <c r="D37" s="186">
        <v>200.0</v>
      </c>
      <c r="E37" s="186">
        <v>69.0</v>
      </c>
      <c r="F37" s="186">
        <f t="shared" si="5"/>
        <v>0</v>
      </c>
      <c r="G37" s="186">
        <f t="shared" si="6"/>
        <v>24.288</v>
      </c>
      <c r="H37" s="187">
        <f t="shared" si="7"/>
        <v>24.288</v>
      </c>
      <c r="I37" s="186">
        <v>1.0</v>
      </c>
      <c r="J37" s="188">
        <f t="shared" si="8"/>
        <v>24.288</v>
      </c>
      <c r="K37" s="139"/>
      <c r="L37" s="173">
        <f t="shared" si="17"/>
        <v>5.08</v>
      </c>
      <c r="M37" s="174">
        <f t="shared" si="18"/>
        <v>1</v>
      </c>
      <c r="N37" s="174">
        <f t="shared" si="19"/>
        <v>5.08</v>
      </c>
      <c r="O37" s="139"/>
      <c r="P37" s="139"/>
      <c r="Q37" s="173"/>
      <c r="R37" s="183">
        <v>22.0</v>
      </c>
      <c r="S37" s="173">
        <f t="shared" si="9"/>
        <v>0.69</v>
      </c>
      <c r="T37" s="174">
        <f t="shared" si="10"/>
        <v>1</v>
      </c>
      <c r="U37" s="174">
        <f t="shared" si="11"/>
        <v>0.69</v>
      </c>
      <c r="V37" s="184">
        <f t="shared" si="12"/>
        <v>24.288</v>
      </c>
      <c r="W37" s="173">
        <f t="shared" ref="W37:X37" si="22">C37/100</f>
        <v>0.8</v>
      </c>
      <c r="X37" s="173">
        <f t="shared" si="22"/>
        <v>2</v>
      </c>
      <c r="Y37" s="173">
        <f t="shared" si="14"/>
        <v>0.69</v>
      </c>
      <c r="Z37" s="185">
        <f t="shared" si="15"/>
        <v>1.104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/>
      <c r="B38" s="173"/>
      <c r="C38" s="173"/>
      <c r="D38" s="173"/>
      <c r="E38" s="173"/>
      <c r="F38" s="173"/>
      <c r="G38" s="173"/>
      <c r="H38" s="177"/>
      <c r="I38" s="174"/>
      <c r="J38" s="189">
        <f>+Q64</f>
        <v>115.2</v>
      </c>
      <c r="K38" s="139"/>
      <c r="L38" s="139"/>
      <c r="M38" s="139"/>
      <c r="N38" s="139"/>
      <c r="O38" s="139"/>
      <c r="P38" s="139"/>
      <c r="Q38" s="139"/>
      <c r="R38" s="190"/>
      <c r="S38" s="191">
        <f t="shared" si="9"/>
        <v>0</v>
      </c>
      <c r="T38" s="192" t="str">
        <f t="shared" si="10"/>
        <v/>
      </c>
      <c r="U38" s="192">
        <f t="shared" si="11"/>
        <v>0</v>
      </c>
      <c r="V38" s="193"/>
      <c r="W38" s="191">
        <f t="shared" ref="W38:X38" si="23">C38/100</f>
        <v>0</v>
      </c>
      <c r="X38" s="191">
        <f t="shared" si="23"/>
        <v>0</v>
      </c>
      <c r="Y38" s="191">
        <f t="shared" si="14"/>
        <v>0</v>
      </c>
      <c r="Z38" s="194">
        <f t="shared" si="15"/>
        <v>0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/>
      <c r="B39" s="195"/>
      <c r="C39" s="195"/>
      <c r="D39" s="195"/>
      <c r="E39" s="195"/>
      <c r="F39" s="195"/>
      <c r="G39" s="195"/>
      <c r="H39" s="196"/>
      <c r="I39" s="197">
        <f>SUM(I32:I37)</f>
        <v>6</v>
      </c>
      <c r="J39" s="198">
        <f>SUM(J32:J38)</f>
        <v>409.9872</v>
      </c>
      <c r="K39" s="199"/>
      <c r="L39" s="199"/>
      <c r="M39" s="199"/>
      <c r="N39" s="199"/>
      <c r="O39" s="199"/>
      <c r="P39" s="199"/>
      <c r="Q39" s="199"/>
      <c r="R39" s="141"/>
      <c r="S39" s="199">
        <f>SUMIFS($T$32:$T$37,$S$32:$S$37,"&gt;=3")</f>
        <v>0</v>
      </c>
      <c r="T39" s="199">
        <f t="shared" ref="T39:U39" si="24">SUM(T32:T37)</f>
        <v>6</v>
      </c>
      <c r="U39" s="199">
        <f t="shared" si="24"/>
        <v>8.56</v>
      </c>
      <c r="V39" s="199"/>
      <c r="W39" s="199"/>
      <c r="X39" s="199"/>
      <c r="Y39" s="199"/>
      <c r="Z39" s="200">
        <f>SUM(Z32:Z38)</f>
        <v>13.6056</v>
      </c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  <c r="AS39" s="199"/>
      <c r="AT39" s="199"/>
    </row>
    <row r="40" ht="29.25" customHeight="1">
      <c r="A40" s="139"/>
      <c r="B40" s="139"/>
      <c r="C40" s="139"/>
      <c r="D40" s="139"/>
      <c r="E40" s="139"/>
      <c r="F40" s="139"/>
      <c r="G40" s="139"/>
      <c r="H40" s="140"/>
      <c r="I40" s="139"/>
      <c r="J40" s="139"/>
      <c r="K40" s="139"/>
      <c r="L40" s="139"/>
      <c r="M40" s="139"/>
      <c r="N40" s="139"/>
      <c r="O40" s="139"/>
      <c r="P40" s="139"/>
      <c r="Q40" s="139"/>
      <c r="R40" s="141"/>
      <c r="S40" s="193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9.25" customHeight="1">
      <c r="A41" s="139"/>
      <c r="B41" s="139"/>
      <c r="C41" s="139"/>
      <c r="D41" s="139"/>
      <c r="E41" s="139"/>
      <c r="F41" s="139"/>
      <c r="G41" s="139"/>
      <c r="H41" s="140"/>
      <c r="I41" s="139"/>
      <c r="J41" s="139"/>
      <c r="K41" s="139"/>
      <c r="L41" s="139"/>
      <c r="M41" s="139"/>
      <c r="N41" s="139"/>
      <c r="O41" s="139"/>
      <c r="P41" s="139"/>
      <c r="Q41" s="139"/>
      <c r="R41" s="190"/>
      <c r="S41" s="139"/>
      <c r="T41" s="139" t="s">
        <v>48</v>
      </c>
      <c r="U41" s="139" t="s">
        <v>60</v>
      </c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9.25" customHeight="1">
      <c r="A42" s="139"/>
      <c r="B42" s="139"/>
      <c r="C42" s="139"/>
      <c r="D42" s="139"/>
      <c r="E42" s="139"/>
      <c r="F42" s="139"/>
      <c r="G42" s="139"/>
      <c r="H42" s="140"/>
      <c r="I42" s="139"/>
      <c r="J42" s="139"/>
      <c r="K42" s="139"/>
      <c r="L42" s="139"/>
      <c r="M42" s="139"/>
      <c r="N42" s="139"/>
      <c r="O42" s="139"/>
      <c r="P42" s="139"/>
      <c r="Q42" s="139"/>
      <c r="R42" s="141"/>
      <c r="S42" s="139" t="s">
        <v>31</v>
      </c>
      <c r="T42" s="201">
        <f>SUMIFS($J$32:$J$37,$S$32:$S$37,"&gt;=3")</f>
        <v>0</v>
      </c>
      <c r="U42" s="202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9.25" customHeight="1">
      <c r="A43" s="139" t="s">
        <v>32</v>
      </c>
      <c r="B43" s="139"/>
      <c r="C43" s="139"/>
      <c r="D43" s="139" t="s">
        <v>33</v>
      </c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39" t="s">
        <v>34</v>
      </c>
      <c r="T43" s="203">
        <f>J39-T42</f>
        <v>409.9872</v>
      </c>
      <c r="U43" s="202">
        <f>+SUMIFS($U$32:$U$37,$S$32:$S$37,"&gt;=3")</f>
        <v>0</v>
      </c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9.25" customHeight="1">
      <c r="A44" s="139"/>
      <c r="B44" s="139"/>
      <c r="C44" s="139"/>
      <c r="D44" s="139"/>
      <c r="E44" s="139"/>
      <c r="F44" s="139"/>
      <c r="G44" s="139"/>
      <c r="H44" s="140"/>
      <c r="I44" s="139"/>
      <c r="J44" s="139"/>
      <c r="K44" s="139"/>
      <c r="L44" s="139"/>
      <c r="M44" s="139"/>
      <c r="N44" s="139"/>
      <c r="O44" s="139"/>
      <c r="P44" s="139"/>
      <c r="Q44" s="139"/>
      <c r="R44" s="190"/>
      <c r="S44" s="139"/>
      <c r="T44" s="204">
        <f>+I39</f>
        <v>6</v>
      </c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39.0" customHeight="1">
      <c r="A45" s="173"/>
      <c r="B45" s="174" t="s">
        <v>12</v>
      </c>
      <c r="C45" s="175" t="s">
        <v>61</v>
      </c>
      <c r="D45" s="52"/>
      <c r="E45" s="53"/>
      <c r="F45" s="176"/>
      <c r="G45" s="176"/>
      <c r="H45" s="177" t="s">
        <v>14</v>
      </c>
      <c r="I45" s="174" t="s">
        <v>15</v>
      </c>
      <c r="J45" s="174" t="s">
        <v>16</v>
      </c>
      <c r="K45" s="139"/>
      <c r="L45" s="139"/>
      <c r="M45" s="139"/>
      <c r="N45" s="139"/>
      <c r="O45" s="139"/>
      <c r="P45" s="139"/>
      <c r="Q45" s="139"/>
      <c r="R45" s="141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54">
        <v>1.0</v>
      </c>
      <c r="B46" s="205"/>
      <c r="C46" s="205"/>
      <c r="D46" s="205"/>
      <c r="E46" s="205"/>
      <c r="F46" s="205">
        <f t="shared" ref="F46:F47" si="25">1-VALUE(IF(RIGHT(B46, 1)="%", RIGHT(B46, 3), 0))</f>
        <v>1</v>
      </c>
      <c r="G46" s="205">
        <f t="shared" ref="G46:G47" si="26">+Q46*C46/100*D46/100*E46/100</f>
        <v>0</v>
      </c>
      <c r="H46" s="206">
        <f t="shared" ref="H46:H47" si="27">IF(F46=0, G46, F46*G46)</f>
        <v>0</v>
      </c>
      <c r="I46" s="205"/>
      <c r="J46" s="207"/>
      <c r="K46" s="139"/>
      <c r="L46" s="173">
        <f t="shared" ref="L46:L47" si="28">D46*25.4/1000</f>
        <v>0</v>
      </c>
      <c r="M46" s="174" t="str">
        <f t="shared" ref="M46:M47" si="29">+I46</f>
        <v/>
      </c>
      <c r="N46" s="174">
        <f t="shared" ref="N46:N47" si="30">M46*L46</f>
        <v>0</v>
      </c>
      <c r="O46" s="139"/>
      <c r="P46" s="139"/>
      <c r="Q46" s="139"/>
      <c r="R46" s="141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54">
        <v>2.0</v>
      </c>
      <c r="B47" s="205"/>
      <c r="C47" s="205"/>
      <c r="D47" s="205"/>
      <c r="E47" s="205"/>
      <c r="F47" s="205">
        <f t="shared" si="25"/>
        <v>1</v>
      </c>
      <c r="G47" s="205">
        <f t="shared" si="26"/>
        <v>0</v>
      </c>
      <c r="H47" s="206">
        <f t="shared" si="27"/>
        <v>0</v>
      </c>
      <c r="I47" s="205"/>
      <c r="J47" s="207">
        <f>+I47*H47</f>
        <v>0</v>
      </c>
      <c r="K47" s="139"/>
      <c r="L47" s="173">
        <f t="shared" si="28"/>
        <v>0</v>
      </c>
      <c r="M47" s="174" t="str">
        <f t="shared" si="29"/>
        <v/>
      </c>
      <c r="N47" s="174">
        <f t="shared" si="30"/>
        <v>0</v>
      </c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4.75" customHeight="1">
      <c r="A48" s="174"/>
      <c r="B48" s="208"/>
      <c r="C48" s="208"/>
      <c r="D48" s="208"/>
      <c r="E48" s="208"/>
      <c r="F48" s="208"/>
      <c r="G48" s="208"/>
      <c r="H48" s="209" t="s">
        <v>38</v>
      </c>
      <c r="I48" s="208"/>
      <c r="J48" s="210">
        <f>SUM(J46:J47)</f>
        <v>0</v>
      </c>
      <c r="K48" s="139"/>
      <c r="L48" s="139"/>
      <c r="M48" s="139"/>
      <c r="N48" s="139"/>
      <c r="O48" s="139"/>
      <c r="P48" s="139"/>
      <c r="Q48" s="139"/>
      <c r="R48" s="141"/>
      <c r="S48" s="211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18.75" customHeight="1">
      <c r="A49" s="171"/>
      <c r="B49" s="144"/>
      <c r="C49" s="144"/>
      <c r="D49" s="144"/>
      <c r="E49" s="144"/>
      <c r="F49" s="144"/>
      <c r="G49" s="144"/>
      <c r="H49" s="145"/>
      <c r="I49" s="144"/>
      <c r="J49" s="172"/>
      <c r="K49" s="139"/>
      <c r="L49" s="139"/>
      <c r="M49" s="139"/>
      <c r="N49" s="139"/>
      <c r="O49" s="139"/>
      <c r="P49" s="139"/>
      <c r="Q49" s="139"/>
      <c r="R49" s="141"/>
      <c r="S49" s="211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18.75" customHeight="1">
      <c r="A50" s="139"/>
      <c r="B50" s="139"/>
      <c r="C50" s="139"/>
      <c r="D50" s="139"/>
      <c r="E50" s="139"/>
      <c r="F50" s="139"/>
      <c r="G50" s="139"/>
      <c r="H50" s="140"/>
      <c r="I50" s="139"/>
      <c r="J50" s="139"/>
      <c r="K50" s="139"/>
      <c r="L50" s="139"/>
      <c r="M50" s="139"/>
      <c r="N50" s="139"/>
      <c r="O50" s="139"/>
      <c r="P50" s="139"/>
      <c r="Q50" s="139"/>
      <c r="R50" s="141"/>
      <c r="S50" s="211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211"/>
      <c r="S51" s="211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139" t="s">
        <v>39</v>
      </c>
      <c r="B52" s="139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211"/>
      <c r="S52" s="211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8.75" customHeight="1">
      <c r="A53" s="139"/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211"/>
      <c r="S53" s="211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42.0" customHeight="1">
      <c r="A54" s="173"/>
      <c r="B54" s="174" t="s">
        <v>12</v>
      </c>
      <c r="C54" s="175" t="s">
        <v>62</v>
      </c>
      <c r="D54" s="52"/>
      <c r="E54" s="53"/>
      <c r="F54" s="212"/>
      <c r="G54" s="212"/>
      <c r="H54" s="177" t="s">
        <v>14</v>
      </c>
      <c r="I54" s="213" t="s">
        <v>15</v>
      </c>
      <c r="J54" s="174" t="s">
        <v>16</v>
      </c>
      <c r="K54" s="139"/>
      <c r="L54" s="139"/>
      <c r="M54" s="139"/>
      <c r="N54" s="139"/>
      <c r="O54" s="139"/>
      <c r="P54" s="139"/>
      <c r="Q54" s="139"/>
      <c r="R54" s="211"/>
      <c r="S54" s="211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4.75" customHeight="1">
      <c r="A55" s="174">
        <v>1.0</v>
      </c>
      <c r="B55" s="179" t="s">
        <v>64</v>
      </c>
      <c r="C55" s="192"/>
      <c r="D55" s="192"/>
      <c r="E55" s="192"/>
      <c r="F55" s="192"/>
      <c r="G55" s="192"/>
      <c r="H55" s="214">
        <v>40.0</v>
      </c>
      <c r="I55" s="192">
        <v>1.0</v>
      </c>
      <c r="J55" s="188">
        <f t="shared" ref="J55:J62" si="31">+I55*H55</f>
        <v>40</v>
      </c>
      <c r="K55" s="173"/>
      <c r="L55" s="173"/>
      <c r="M55" s="173"/>
      <c r="N55" s="173"/>
      <c r="O55" s="173"/>
      <c r="P55" s="173"/>
      <c r="Q55" s="215"/>
      <c r="R55" s="211"/>
      <c r="S55" s="211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4.75" customHeight="1">
      <c r="A56" s="174">
        <v>2.0</v>
      </c>
      <c r="B56" s="186" t="s">
        <v>64</v>
      </c>
      <c r="C56" s="192"/>
      <c r="D56" s="192"/>
      <c r="E56" s="192"/>
      <c r="F56" s="192"/>
      <c r="G56" s="192"/>
      <c r="H56" s="214">
        <v>25.0</v>
      </c>
      <c r="I56" s="192">
        <v>1.0</v>
      </c>
      <c r="J56" s="188">
        <f t="shared" si="31"/>
        <v>25</v>
      </c>
      <c r="K56" s="173"/>
      <c r="L56" s="173"/>
      <c r="M56" s="173"/>
      <c r="N56" s="173"/>
      <c r="O56" s="173"/>
      <c r="P56" s="173"/>
      <c r="Q56" s="215"/>
      <c r="R56" s="211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4.75" customHeight="1">
      <c r="A57" s="174">
        <v>3.0</v>
      </c>
      <c r="B57" s="179" t="s">
        <v>65</v>
      </c>
      <c r="C57" s="192"/>
      <c r="D57" s="192"/>
      <c r="E57" s="192"/>
      <c r="F57" s="192"/>
      <c r="G57" s="192"/>
      <c r="H57" s="214">
        <v>43.0</v>
      </c>
      <c r="I57" s="192">
        <v>1.0</v>
      </c>
      <c r="J57" s="188">
        <f t="shared" si="31"/>
        <v>43</v>
      </c>
      <c r="K57" s="173"/>
      <c r="L57" s="173"/>
      <c r="M57" s="173"/>
      <c r="N57" s="173"/>
      <c r="O57" s="173"/>
      <c r="P57" s="173"/>
      <c r="Q57" s="215"/>
      <c r="R57" s="211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4.75" customHeight="1">
      <c r="A58" s="174">
        <v>4.0</v>
      </c>
      <c r="B58" s="186" t="s">
        <v>65</v>
      </c>
      <c r="C58" s="192"/>
      <c r="D58" s="192"/>
      <c r="E58" s="192"/>
      <c r="F58" s="192"/>
      <c r="G58" s="192"/>
      <c r="H58" s="214">
        <v>30.0</v>
      </c>
      <c r="I58" s="192">
        <v>1.0</v>
      </c>
      <c r="J58" s="188">
        <f t="shared" si="31"/>
        <v>30</v>
      </c>
      <c r="K58" s="173"/>
      <c r="L58" s="173"/>
      <c r="M58" s="173"/>
      <c r="N58" s="173"/>
      <c r="O58" s="173"/>
      <c r="P58" s="173"/>
      <c r="Q58" s="215"/>
      <c r="R58" s="211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4.75" customHeight="1">
      <c r="A59" s="174">
        <v>5.0</v>
      </c>
      <c r="B59" s="179" t="s">
        <v>66</v>
      </c>
      <c r="C59" s="192"/>
      <c r="D59" s="192"/>
      <c r="E59" s="192"/>
      <c r="F59" s="192"/>
      <c r="G59" s="192"/>
      <c r="H59" s="214">
        <v>45.0</v>
      </c>
      <c r="I59" s="192">
        <v>1.0</v>
      </c>
      <c r="J59" s="188">
        <f t="shared" si="31"/>
        <v>45</v>
      </c>
      <c r="K59" s="173"/>
      <c r="L59" s="173"/>
      <c r="M59" s="173"/>
      <c r="N59" s="173"/>
      <c r="O59" s="173"/>
      <c r="P59" s="173"/>
      <c r="Q59" s="215"/>
      <c r="R59" s="211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4.75" customHeight="1">
      <c r="A60" s="174">
        <v>6.0</v>
      </c>
      <c r="B60" s="186" t="s">
        <v>66</v>
      </c>
      <c r="C60" s="192"/>
      <c r="D60" s="192"/>
      <c r="E60" s="192"/>
      <c r="F60" s="192"/>
      <c r="G60" s="192"/>
      <c r="H60" s="214">
        <v>35.0</v>
      </c>
      <c r="I60" s="192">
        <v>1.0</v>
      </c>
      <c r="J60" s="188">
        <f t="shared" si="31"/>
        <v>35</v>
      </c>
      <c r="K60" s="173"/>
      <c r="L60" s="173"/>
      <c r="M60" s="173"/>
      <c r="N60" s="173"/>
      <c r="O60" s="173"/>
      <c r="P60" s="173"/>
      <c r="Q60" s="215"/>
      <c r="R60" s="211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4.75" customHeight="1">
      <c r="A61" s="174">
        <v>7.0</v>
      </c>
      <c r="B61" s="179" t="s">
        <v>67</v>
      </c>
      <c r="C61" s="192"/>
      <c r="D61" s="192"/>
      <c r="E61" s="192"/>
      <c r="F61" s="192"/>
      <c r="G61" s="192"/>
      <c r="H61" s="214">
        <v>50.0</v>
      </c>
      <c r="I61" s="192">
        <v>1.0</v>
      </c>
      <c r="J61" s="188">
        <f t="shared" si="31"/>
        <v>50</v>
      </c>
      <c r="K61" s="173"/>
      <c r="L61" s="173"/>
      <c r="M61" s="173"/>
      <c r="N61" s="173"/>
      <c r="O61" s="173"/>
      <c r="P61" s="173"/>
      <c r="Q61" s="215"/>
      <c r="R61" s="211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4.75" customHeight="1">
      <c r="A62" s="174">
        <v>8.0</v>
      </c>
      <c r="B62" s="186" t="s">
        <v>67</v>
      </c>
      <c r="C62" s="192"/>
      <c r="D62" s="192"/>
      <c r="E62" s="192"/>
      <c r="F62" s="192"/>
      <c r="G62" s="192"/>
      <c r="H62" s="214">
        <v>20.0</v>
      </c>
      <c r="I62" s="192">
        <v>1.0</v>
      </c>
      <c r="J62" s="188">
        <f t="shared" si="31"/>
        <v>20</v>
      </c>
      <c r="K62" s="173"/>
      <c r="L62" s="173"/>
      <c r="M62" s="173"/>
      <c r="N62" s="173"/>
      <c r="O62" s="173"/>
      <c r="P62" s="173"/>
      <c r="Q62" s="215"/>
      <c r="R62" s="211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18.75" customHeight="1">
      <c r="A63" s="139"/>
      <c r="B63" s="139"/>
      <c r="C63" s="139"/>
      <c r="D63" s="139"/>
      <c r="E63" s="139"/>
      <c r="F63" s="139"/>
      <c r="G63" s="139"/>
      <c r="H63" s="140" t="s">
        <v>38</v>
      </c>
      <c r="I63" s="139"/>
      <c r="J63" s="216">
        <f>SUM(J55:J62)</f>
        <v>288</v>
      </c>
      <c r="K63" s="217"/>
      <c r="L63" s="217"/>
      <c r="M63" s="217"/>
      <c r="N63" s="217"/>
      <c r="O63" s="217"/>
      <c r="P63" s="217"/>
      <c r="Q63" s="217"/>
      <c r="R63" s="139"/>
      <c r="S63" s="211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18.75" customHeight="1">
      <c r="A64" s="144"/>
      <c r="B64" s="144"/>
      <c r="C64" s="144"/>
      <c r="D64" s="144"/>
      <c r="E64" s="144"/>
      <c r="F64" s="144"/>
      <c r="G64" s="144"/>
      <c r="H64" s="145"/>
      <c r="I64" s="170"/>
      <c r="J64" s="195">
        <f>+J63*60%</f>
        <v>172.8</v>
      </c>
      <c r="K64" s="195"/>
      <c r="L64" s="195"/>
      <c r="M64" s="195"/>
      <c r="N64" s="195"/>
      <c r="O64" s="195"/>
      <c r="P64" s="195"/>
      <c r="Q64" s="195">
        <f>+J63*40%</f>
        <v>115.2</v>
      </c>
      <c r="R64" s="139"/>
      <c r="S64" s="211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211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211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9.5" customHeight="1">
      <c r="A67" s="218" t="s">
        <v>41</v>
      </c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211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57.0" customHeight="1">
      <c r="A68" s="219"/>
      <c r="B68" s="220" t="s">
        <v>42</v>
      </c>
      <c r="C68" s="220" t="s">
        <v>43</v>
      </c>
      <c r="D68" s="220" t="s">
        <v>44</v>
      </c>
      <c r="E68" s="220" t="s">
        <v>45</v>
      </c>
      <c r="F68" s="220"/>
      <c r="G68" s="220"/>
      <c r="H68" s="221" t="s">
        <v>46</v>
      </c>
      <c r="I68" s="222" t="s">
        <v>47</v>
      </c>
      <c r="J68" s="139"/>
      <c r="K68" s="139"/>
      <c r="L68" s="139"/>
      <c r="M68" s="139"/>
      <c r="N68" s="139"/>
      <c r="O68" s="139"/>
      <c r="P68" s="139"/>
      <c r="Q68" s="139"/>
      <c r="R68" s="141"/>
      <c r="S68" s="211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8.75" customHeight="1">
      <c r="A69" s="223" t="s">
        <v>48</v>
      </c>
      <c r="B69" s="224">
        <f>+E25</f>
        <v>932.802</v>
      </c>
      <c r="C69" s="225">
        <f>+J39</f>
        <v>409.9872</v>
      </c>
      <c r="D69" s="225">
        <f>+J48</f>
        <v>0</v>
      </c>
      <c r="E69" s="226">
        <f>J64</f>
        <v>172.8</v>
      </c>
      <c r="F69" s="226"/>
      <c r="G69" s="226"/>
      <c r="H69" s="227">
        <f>+I25</f>
        <v>76.1931249</v>
      </c>
      <c r="I69" s="228">
        <f>+B69-C69-D69-E69-H69</f>
        <v>273.8216751</v>
      </c>
      <c r="J69" s="139"/>
      <c r="K69" s="139"/>
      <c r="L69" s="139"/>
      <c r="M69" s="139"/>
      <c r="N69" s="139"/>
      <c r="O69" s="139"/>
      <c r="P69" s="139"/>
      <c r="Q69" s="139"/>
      <c r="R69" s="141"/>
      <c r="S69" s="211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19.5" customHeight="1">
      <c r="A70" s="229" t="s">
        <v>49</v>
      </c>
      <c r="B70" s="230"/>
      <c r="C70" s="231">
        <f>+C69/B69</f>
        <v>0.4395222137</v>
      </c>
      <c r="D70" s="231">
        <f>+D69/B69</f>
        <v>0</v>
      </c>
      <c r="E70" s="231">
        <f>+E69/B69</f>
        <v>0.1852483164</v>
      </c>
      <c r="F70" s="231"/>
      <c r="G70" s="231"/>
      <c r="H70" s="232">
        <f>+H69/B69</f>
        <v>0.08168199136</v>
      </c>
      <c r="I70" s="233">
        <f>+I69/B69</f>
        <v>0.2935474786</v>
      </c>
      <c r="J70" s="139"/>
      <c r="K70" s="139"/>
      <c r="L70" s="139"/>
      <c r="M70" s="139"/>
      <c r="N70" s="139"/>
      <c r="O70" s="139"/>
      <c r="P70" s="139"/>
      <c r="Q70" s="139"/>
      <c r="R70" s="141"/>
      <c r="S70" s="211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9.5" customHeight="1">
      <c r="A71" s="160"/>
      <c r="B71" s="234"/>
      <c r="C71" s="235"/>
      <c r="D71" s="235"/>
      <c r="E71" s="235"/>
      <c r="F71" s="235"/>
      <c r="G71" s="235"/>
      <c r="H71" s="236"/>
      <c r="I71" s="237"/>
      <c r="J71" s="139"/>
      <c r="K71" s="139"/>
      <c r="L71" s="139"/>
      <c r="M71" s="139"/>
      <c r="N71" s="139"/>
      <c r="O71" s="139"/>
      <c r="P71" s="139"/>
      <c r="Q71" s="139"/>
      <c r="R71" s="141"/>
      <c r="S71" s="211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8.75" customHeight="1">
      <c r="A72" s="238"/>
      <c r="B72" s="239"/>
      <c r="C72" s="239"/>
      <c r="D72" s="239" t="s">
        <v>50</v>
      </c>
      <c r="E72" s="239" t="s">
        <v>48</v>
      </c>
      <c r="F72" s="239"/>
      <c r="G72" s="239"/>
      <c r="H72" s="240">
        <f>+D69+E69+H69+I69</f>
        <v>522.8148</v>
      </c>
      <c r="I72" s="241"/>
      <c r="J72" s="139"/>
      <c r="K72" s="139"/>
      <c r="L72" s="139"/>
      <c r="M72" s="139"/>
      <c r="N72" s="139"/>
      <c r="O72" s="139"/>
      <c r="P72" s="139"/>
      <c r="Q72" s="139"/>
      <c r="R72" s="141"/>
      <c r="S72" s="140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8.75" customHeight="1">
      <c r="A73" s="242"/>
      <c r="B73" s="139"/>
      <c r="C73" s="139"/>
      <c r="D73" s="139"/>
      <c r="E73" s="139" t="s">
        <v>49</v>
      </c>
      <c r="F73" s="139"/>
      <c r="G73" s="139"/>
      <c r="H73" s="236">
        <f>+H72/B69</f>
        <v>0.5604777863</v>
      </c>
      <c r="I73" s="243"/>
      <c r="J73" s="139"/>
      <c r="K73" s="139"/>
      <c r="L73" s="139"/>
      <c r="M73" s="139"/>
      <c r="N73" s="139"/>
      <c r="O73" s="139"/>
      <c r="P73" s="139"/>
      <c r="Q73" s="139"/>
      <c r="R73" s="141"/>
      <c r="S73" s="140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242"/>
      <c r="B74" s="139"/>
      <c r="C74" s="139" t="s">
        <v>51</v>
      </c>
      <c r="D74" s="139"/>
      <c r="E74" s="139"/>
      <c r="F74" s="139"/>
      <c r="G74" s="139"/>
      <c r="H74" s="140"/>
      <c r="I74" s="243"/>
      <c r="J74" s="139"/>
      <c r="K74" s="139"/>
      <c r="L74" s="139"/>
      <c r="M74" s="139"/>
      <c r="N74" s="139"/>
      <c r="O74" s="139"/>
      <c r="P74" s="139"/>
      <c r="Q74" s="139"/>
      <c r="R74" s="141"/>
      <c r="S74" s="140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242"/>
      <c r="B75" s="139"/>
      <c r="C75" s="139"/>
      <c r="D75" s="139" t="s">
        <v>52</v>
      </c>
      <c r="E75" s="139"/>
      <c r="F75" s="139"/>
      <c r="G75" s="139"/>
      <c r="H75" s="140">
        <f>+H74*(H72-H69)</f>
        <v>0</v>
      </c>
      <c r="I75" s="243"/>
      <c r="J75" s="139"/>
      <c r="K75" s="139"/>
      <c r="L75" s="139"/>
      <c r="M75" s="139"/>
      <c r="N75" s="139"/>
      <c r="O75" s="139"/>
      <c r="P75" s="139"/>
      <c r="Q75" s="139"/>
      <c r="R75" s="141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9.5" customHeight="1">
      <c r="A76" s="244"/>
      <c r="B76" s="245"/>
      <c r="C76" s="245"/>
      <c r="D76" s="245"/>
      <c r="E76" s="245"/>
      <c r="F76" s="245"/>
      <c r="G76" s="245"/>
      <c r="H76" s="246"/>
      <c r="I76" s="247"/>
      <c r="J76" s="139"/>
      <c r="K76" s="139"/>
      <c r="L76" s="139"/>
      <c r="M76" s="139"/>
      <c r="N76" s="139"/>
      <c r="O76" s="139"/>
      <c r="P76" s="139"/>
      <c r="Q76" s="139"/>
      <c r="R76" s="141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14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/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0" customHeight="1">
      <c r="A80" s="7"/>
      <c r="B80" s="7"/>
      <c r="C80" s="7"/>
      <c r="D80" s="7"/>
      <c r="E80" s="7"/>
      <c r="F80" s="7"/>
      <c r="G80" s="7"/>
      <c r="H80" s="248"/>
      <c r="I80" s="7"/>
      <c r="J80" s="7"/>
      <c r="K80" s="7"/>
      <c r="L80" s="7"/>
      <c r="M80" s="7"/>
      <c r="N80" s="7"/>
      <c r="O80" s="7"/>
      <c r="P80" s="7"/>
      <c r="Q80" s="7"/>
      <c r="R80" s="249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8"/>
      <c r="I81" s="7"/>
      <c r="J81" s="7"/>
      <c r="K81" s="7"/>
      <c r="L81" s="7"/>
      <c r="M81" s="7"/>
      <c r="N81" s="7"/>
      <c r="O81" s="7"/>
      <c r="P81" s="7"/>
      <c r="Q81" s="7"/>
      <c r="R81" s="249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8"/>
      <c r="I82" s="7"/>
      <c r="J82" s="7"/>
      <c r="K82" s="7"/>
      <c r="L82" s="7"/>
      <c r="M82" s="7"/>
      <c r="N82" s="7"/>
      <c r="O82" s="7"/>
      <c r="P82" s="7"/>
      <c r="Q82" s="7"/>
      <c r="R82" s="249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8"/>
      <c r="I83" s="7"/>
      <c r="J83" s="7"/>
      <c r="K83" s="7"/>
      <c r="L83" s="7"/>
      <c r="M83" s="7"/>
      <c r="N83" s="7"/>
      <c r="O83" s="7"/>
      <c r="P83" s="7"/>
      <c r="Q83" s="7"/>
      <c r="R83" s="249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8"/>
      <c r="I84" s="7"/>
      <c r="J84" s="7"/>
      <c r="K84" s="7"/>
      <c r="L84" s="7"/>
      <c r="M84" s="7"/>
      <c r="N84" s="7"/>
      <c r="O84" s="7"/>
      <c r="P84" s="7"/>
      <c r="Q84" s="7"/>
      <c r="R84" s="249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8"/>
      <c r="I85" s="7"/>
      <c r="J85" s="7"/>
      <c r="K85" s="7"/>
      <c r="L85" s="7"/>
      <c r="M85" s="7"/>
      <c r="N85" s="7"/>
      <c r="O85" s="7"/>
      <c r="P85" s="7"/>
      <c r="Q85" s="7"/>
      <c r="R85" s="249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8"/>
      <c r="I86" s="7"/>
      <c r="J86" s="7"/>
      <c r="K86" s="7"/>
      <c r="L86" s="7"/>
      <c r="M86" s="7"/>
      <c r="N86" s="7"/>
      <c r="O86" s="7"/>
      <c r="P86" s="7"/>
      <c r="Q86" s="7"/>
      <c r="R86" s="24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8"/>
      <c r="I87" s="7"/>
      <c r="J87" s="7"/>
      <c r="K87" s="7"/>
      <c r="L87" s="7"/>
      <c r="M87" s="7"/>
      <c r="N87" s="7"/>
      <c r="O87" s="7"/>
      <c r="P87" s="7"/>
      <c r="Q87" s="7"/>
      <c r="R87" s="24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8"/>
      <c r="I88" s="7"/>
      <c r="J88" s="7"/>
      <c r="K88" s="7"/>
      <c r="L88" s="7"/>
      <c r="M88" s="7"/>
      <c r="N88" s="7"/>
      <c r="O88" s="7"/>
      <c r="P88" s="7"/>
      <c r="Q88" s="7"/>
      <c r="R88" s="24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8"/>
      <c r="I89" s="7"/>
      <c r="J89" s="7"/>
      <c r="K89" s="7"/>
      <c r="L89" s="7"/>
      <c r="M89" s="7"/>
      <c r="N89" s="7"/>
      <c r="O89" s="7"/>
      <c r="P89" s="7"/>
      <c r="Q89" s="7"/>
      <c r="R89" s="24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8"/>
      <c r="I90" s="7"/>
      <c r="J90" s="7"/>
      <c r="K90" s="7"/>
      <c r="L90" s="7"/>
      <c r="M90" s="7"/>
      <c r="N90" s="7"/>
      <c r="O90" s="7"/>
      <c r="P90" s="7"/>
      <c r="Q90" s="7"/>
      <c r="R90" s="24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8"/>
      <c r="I91" s="7"/>
      <c r="J91" s="7"/>
      <c r="K91" s="7"/>
      <c r="L91" s="7"/>
      <c r="M91" s="7"/>
      <c r="N91" s="7"/>
      <c r="O91" s="7"/>
      <c r="P91" s="7"/>
      <c r="Q91" s="7"/>
      <c r="R91" s="249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8"/>
      <c r="I92" s="7"/>
      <c r="J92" s="7"/>
      <c r="K92" s="7"/>
      <c r="L92" s="7"/>
      <c r="M92" s="7"/>
      <c r="N92" s="7"/>
      <c r="O92" s="7"/>
      <c r="P92" s="7"/>
      <c r="Q92" s="7"/>
      <c r="R92" s="249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8"/>
      <c r="I93" s="7"/>
      <c r="J93" s="7"/>
      <c r="K93" s="7"/>
      <c r="L93" s="7"/>
      <c r="M93" s="7"/>
      <c r="N93" s="7"/>
      <c r="O93" s="7"/>
      <c r="P93" s="7"/>
      <c r="Q93" s="7"/>
      <c r="R93" s="24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8"/>
      <c r="I94" s="7"/>
      <c r="J94" s="7"/>
      <c r="K94" s="7"/>
      <c r="L94" s="7"/>
      <c r="M94" s="7"/>
      <c r="N94" s="7"/>
      <c r="O94" s="7"/>
      <c r="P94" s="7"/>
      <c r="Q94" s="7"/>
      <c r="R94" s="24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8"/>
      <c r="I95" s="7"/>
      <c r="J95" s="7"/>
      <c r="K95" s="7"/>
      <c r="L95" s="7"/>
      <c r="M95" s="7"/>
      <c r="N95" s="7"/>
      <c r="O95" s="7"/>
      <c r="P95" s="7"/>
      <c r="Q95" s="7"/>
      <c r="R95" s="24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8"/>
      <c r="I96" s="7"/>
      <c r="J96" s="7"/>
      <c r="K96" s="7"/>
      <c r="L96" s="7"/>
      <c r="M96" s="7"/>
      <c r="N96" s="7"/>
      <c r="O96" s="7"/>
      <c r="P96" s="7"/>
      <c r="Q96" s="7"/>
      <c r="R96" s="24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45:E45"/>
    <mergeCell ref="C54:E5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44382.0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</row>
    <row r="7" ht="36.0" customHeight="1">
      <c r="A7" s="146" t="s">
        <v>6</v>
      </c>
      <c r="B7" s="147"/>
      <c r="C7" s="148" t="s">
        <v>69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</row>
    <row r="8" ht="26.25" customHeight="1">
      <c r="A8" s="153">
        <v>1.0</v>
      </c>
      <c r="B8" s="154" t="s">
        <v>70</v>
      </c>
      <c r="C8" s="154">
        <v>22.5</v>
      </c>
      <c r="D8" s="155">
        <v>0.0805</v>
      </c>
      <c r="E8" s="156">
        <f>229.721*1.3</f>
        <v>298.6373</v>
      </c>
      <c r="F8" s="156"/>
      <c r="G8" s="156"/>
      <c r="H8" s="157">
        <v>1.3</v>
      </c>
      <c r="I8" s="158">
        <f t="shared" ref="I8:I24" si="1">+D8*E8</f>
        <v>24.04030265</v>
      </c>
      <c r="J8" s="159">
        <f t="shared" ref="J8:J24" si="2">E8-I8</f>
        <v>274.5969974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</row>
    <row r="9" ht="26.25" customHeight="1">
      <c r="A9" s="153">
        <v>2.0</v>
      </c>
      <c r="B9" s="154" t="s">
        <v>66</v>
      </c>
      <c r="C9" s="154">
        <v>20.5</v>
      </c>
      <c r="D9" s="155">
        <v>0.0846</v>
      </c>
      <c r="E9" s="156">
        <f>233.108*15.3</f>
        <v>3566.5524</v>
      </c>
      <c r="F9" s="156"/>
      <c r="G9" s="156"/>
      <c r="H9" s="157">
        <v>15.3</v>
      </c>
      <c r="I9" s="158">
        <f t="shared" si="1"/>
        <v>301.730333</v>
      </c>
      <c r="J9" s="159">
        <f t="shared" si="2"/>
        <v>3264.822067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</row>
    <row r="10" ht="26.25" customHeight="1">
      <c r="A10" s="153">
        <v>3.0</v>
      </c>
      <c r="B10" s="154" t="s">
        <v>71</v>
      </c>
      <c r="C10" s="154">
        <v>18.5</v>
      </c>
      <c r="D10" s="155">
        <v>0.0813</v>
      </c>
      <c r="E10" s="156">
        <f>238.903*14.8</f>
        <v>3535.7644</v>
      </c>
      <c r="F10" s="156"/>
      <c r="G10" s="156"/>
      <c r="H10" s="157">
        <v>14.8</v>
      </c>
      <c r="I10" s="158">
        <f t="shared" si="1"/>
        <v>287.4576457</v>
      </c>
      <c r="J10" s="159">
        <f t="shared" si="2"/>
        <v>3248.306754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</row>
    <row r="11" ht="26.25" customHeight="1">
      <c r="A11" s="153">
        <v>4.0</v>
      </c>
      <c r="B11" s="174" t="s">
        <v>55</v>
      </c>
      <c r="C11" s="154">
        <v>29.5</v>
      </c>
      <c r="D11" s="250">
        <v>0.0162</v>
      </c>
      <c r="E11" s="251">
        <f>238.05*32.7</f>
        <v>7784.235</v>
      </c>
      <c r="F11" s="251"/>
      <c r="G11" s="251"/>
      <c r="H11" s="157">
        <v>32.7</v>
      </c>
      <c r="I11" s="158">
        <f t="shared" si="1"/>
        <v>126.104607</v>
      </c>
      <c r="J11" s="159">
        <f t="shared" si="2"/>
        <v>7658.130393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</row>
    <row r="12" ht="26.25" hidden="1" customHeight="1">
      <c r="A12" s="153">
        <v>5.0</v>
      </c>
      <c r="B12" s="174"/>
      <c r="C12" s="174"/>
      <c r="D12" s="250"/>
      <c r="E12" s="251"/>
      <c r="F12" s="251"/>
      <c r="G12" s="251"/>
      <c r="H12" s="157"/>
      <c r="I12" s="158">
        <f t="shared" si="1"/>
        <v>0</v>
      </c>
      <c r="J12" s="159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</row>
    <row r="25" ht="18.75" customHeight="1">
      <c r="A25" s="160"/>
      <c r="B25" s="161"/>
      <c r="C25" s="162"/>
      <c r="D25" s="163"/>
      <c r="E25" s="164">
        <f>SUM(E8:E24)</f>
        <v>15185.1891</v>
      </c>
      <c r="F25" s="165"/>
      <c r="G25" s="165"/>
      <c r="H25" s="166"/>
      <c r="I25" s="167">
        <f t="shared" ref="I25:J25" si="3">SUM(I8:I24)</f>
        <v>739.3328884</v>
      </c>
      <c r="J25" s="168">
        <f t="shared" si="3"/>
        <v>14445.85621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72</v>
      </c>
    </row>
    <row r="32" ht="27.0" customHeight="1">
      <c r="A32" s="174">
        <v>1.0</v>
      </c>
      <c r="B32" s="179" t="s">
        <v>70</v>
      </c>
      <c r="C32" s="186">
        <v>80.0</v>
      </c>
      <c r="D32" s="186">
        <v>214.0</v>
      </c>
      <c r="E32" s="186">
        <v>185.0</v>
      </c>
      <c r="F32" s="186">
        <f t="shared" ref="F32:F57" si="5">VALUE(IF(RIGHT(B32, 1)="%", RIGHT(B32, 3), 0))</f>
        <v>0</v>
      </c>
      <c r="G32" s="186">
        <f t="shared" ref="G32:G57" si="6">+R32*C32/100*D32/100*E32/100</f>
        <v>72.8456</v>
      </c>
      <c r="H32" s="187">
        <f t="shared" ref="H32:H57" si="7">IF(F32=0, G32, F32*G32)</f>
        <v>72.8456</v>
      </c>
      <c r="I32" s="186">
        <v>1.0</v>
      </c>
      <c r="J32" s="188">
        <f t="shared" ref="J32:J57" si="8">+I32*H32</f>
        <v>72.8456</v>
      </c>
      <c r="K32" s="139"/>
      <c r="L32" s="173">
        <f>D32*25.4/1000</f>
        <v>5.4356</v>
      </c>
      <c r="M32" s="174">
        <f>+I32</f>
        <v>1</v>
      </c>
      <c r="N32" s="174">
        <f>M32*L32</f>
        <v>5.4356</v>
      </c>
      <c r="O32" s="139"/>
      <c r="P32" s="139"/>
      <c r="Q32" s="173"/>
      <c r="R32" s="183">
        <v>23.0</v>
      </c>
      <c r="S32" s="173">
        <f t="shared" ref="S32:S58" si="9">E32/100</f>
        <v>1.85</v>
      </c>
      <c r="T32" s="174">
        <f t="shared" ref="T32:T58" si="10">I32</f>
        <v>1</v>
      </c>
      <c r="U32" s="174">
        <f t="shared" ref="U32:U58" si="11">T32*S32</f>
        <v>1.85</v>
      </c>
      <c r="V32" s="184">
        <f t="shared" ref="V32:V57" si="12">R32*C32/100*D32/100*E32/100</f>
        <v>72.8456</v>
      </c>
      <c r="W32" s="173">
        <f t="shared" ref="W32:X32" si="4">C32/100</f>
        <v>0.8</v>
      </c>
      <c r="X32" s="173">
        <f t="shared" si="4"/>
        <v>2.14</v>
      </c>
      <c r="Y32" s="173">
        <f t="shared" ref="Y32:Y58" si="14">U32</f>
        <v>1.85</v>
      </c>
      <c r="Z32" s="185">
        <f t="shared" ref="Z32:Z58" si="15">W32*X32*Y32</f>
        <v>3.1672</v>
      </c>
    </row>
    <row r="33" ht="27.0" customHeight="1">
      <c r="A33" s="174">
        <v>2.0</v>
      </c>
      <c r="B33" s="186" t="s">
        <v>70</v>
      </c>
      <c r="C33" s="186">
        <v>75.0</v>
      </c>
      <c r="D33" s="186">
        <v>214.0</v>
      </c>
      <c r="E33" s="186">
        <v>207.0</v>
      </c>
      <c r="F33" s="186">
        <f t="shared" si="5"/>
        <v>0</v>
      </c>
      <c r="G33" s="186">
        <f t="shared" si="6"/>
        <v>76.41405</v>
      </c>
      <c r="H33" s="187">
        <f t="shared" si="7"/>
        <v>76.41405</v>
      </c>
      <c r="I33" s="186">
        <v>1.0</v>
      </c>
      <c r="J33" s="188">
        <f t="shared" si="8"/>
        <v>76.41405</v>
      </c>
      <c r="K33" s="139"/>
      <c r="L33" s="173"/>
      <c r="M33" s="174"/>
      <c r="N33" s="174"/>
      <c r="O33" s="139"/>
      <c r="P33" s="139"/>
      <c r="Q33" s="173"/>
      <c r="R33" s="183">
        <v>23.0</v>
      </c>
      <c r="S33" s="173">
        <f t="shared" si="9"/>
        <v>2.07</v>
      </c>
      <c r="T33" s="174">
        <f t="shared" si="10"/>
        <v>1</v>
      </c>
      <c r="U33" s="174">
        <f t="shared" si="11"/>
        <v>2.07</v>
      </c>
      <c r="V33" s="184">
        <f t="shared" si="12"/>
        <v>76.41405</v>
      </c>
      <c r="W33" s="173">
        <f t="shared" ref="W33:X33" si="13">C33/100</f>
        <v>0.75</v>
      </c>
      <c r="X33" s="173">
        <f t="shared" si="13"/>
        <v>2.14</v>
      </c>
      <c r="Y33" s="173">
        <f t="shared" si="14"/>
        <v>2.07</v>
      </c>
      <c r="Z33" s="185">
        <f t="shared" si="15"/>
        <v>3.32235</v>
      </c>
    </row>
    <row r="34" ht="27.0" customHeight="1">
      <c r="A34" s="174">
        <v>3.0</v>
      </c>
      <c r="B34" s="179" t="s">
        <v>73</v>
      </c>
      <c r="C34" s="180">
        <v>86.0</v>
      </c>
      <c r="D34" s="180">
        <v>216.0</v>
      </c>
      <c r="E34" s="180">
        <v>156.0</v>
      </c>
      <c r="F34" s="180">
        <f t="shared" si="5"/>
        <v>0</v>
      </c>
      <c r="G34" s="180">
        <f t="shared" si="6"/>
        <v>65.20176</v>
      </c>
      <c r="H34" s="181">
        <f t="shared" si="7"/>
        <v>65.20176</v>
      </c>
      <c r="I34" s="180">
        <v>1.0</v>
      </c>
      <c r="J34" s="188">
        <f t="shared" si="8"/>
        <v>65.20176</v>
      </c>
      <c r="K34" s="139"/>
      <c r="L34" s="173">
        <f t="shared" ref="L34:L56" si="17">D34*25.4/1000</f>
        <v>5.4864</v>
      </c>
      <c r="M34" s="174">
        <f t="shared" ref="M34:M57" si="18">+I34</f>
        <v>1</v>
      </c>
      <c r="N34" s="174">
        <f t="shared" ref="N34:N56" si="19">M34*L34</f>
        <v>5.4864</v>
      </c>
      <c r="O34" s="139"/>
      <c r="P34" s="139"/>
      <c r="Q34" s="173"/>
      <c r="R34" s="183">
        <v>22.5</v>
      </c>
      <c r="S34" s="173">
        <f t="shared" si="9"/>
        <v>1.56</v>
      </c>
      <c r="T34" s="174">
        <f t="shared" si="10"/>
        <v>1</v>
      </c>
      <c r="U34" s="174">
        <f t="shared" si="11"/>
        <v>1.56</v>
      </c>
      <c r="V34" s="184">
        <f t="shared" si="12"/>
        <v>65.20176</v>
      </c>
      <c r="W34" s="173">
        <f t="shared" ref="W34:X34" si="16">C34/100</f>
        <v>0.86</v>
      </c>
      <c r="X34" s="173">
        <f t="shared" si="16"/>
        <v>2.16</v>
      </c>
      <c r="Y34" s="173">
        <f t="shared" si="14"/>
        <v>1.56</v>
      </c>
      <c r="Z34" s="185">
        <f t="shared" si="15"/>
        <v>2.897856</v>
      </c>
    </row>
    <row r="35" ht="27.0" customHeight="1">
      <c r="A35" s="174">
        <v>4.0</v>
      </c>
      <c r="B35" s="186" t="s">
        <v>73</v>
      </c>
      <c r="C35" s="186">
        <v>100.0</v>
      </c>
      <c r="D35" s="186">
        <v>216.0</v>
      </c>
      <c r="E35" s="186">
        <v>2800.0</v>
      </c>
      <c r="F35" s="186">
        <f t="shared" si="5"/>
        <v>0</v>
      </c>
      <c r="G35" s="186">
        <f t="shared" si="6"/>
        <v>1360.8</v>
      </c>
      <c r="H35" s="187">
        <f t="shared" si="7"/>
        <v>1360.8</v>
      </c>
      <c r="I35" s="186">
        <v>2.0</v>
      </c>
      <c r="J35" s="188">
        <f t="shared" si="8"/>
        <v>2721.6</v>
      </c>
      <c r="K35" s="139"/>
      <c r="L35" s="173">
        <f t="shared" si="17"/>
        <v>5.4864</v>
      </c>
      <c r="M35" s="174">
        <f t="shared" si="18"/>
        <v>2</v>
      </c>
      <c r="N35" s="174">
        <f t="shared" si="19"/>
        <v>10.9728</v>
      </c>
      <c r="O35" s="139"/>
      <c r="P35" s="139"/>
      <c r="Q35" s="173"/>
      <c r="R35" s="183">
        <v>22.5</v>
      </c>
      <c r="S35" s="173">
        <f t="shared" si="9"/>
        <v>28</v>
      </c>
      <c r="T35" s="174">
        <f t="shared" si="10"/>
        <v>2</v>
      </c>
      <c r="U35" s="174">
        <f t="shared" si="11"/>
        <v>56</v>
      </c>
      <c r="V35" s="184">
        <f t="shared" si="12"/>
        <v>1360.8</v>
      </c>
      <c r="W35" s="173">
        <f t="shared" ref="W35:X35" si="20">C35/100</f>
        <v>1</v>
      </c>
      <c r="X35" s="173">
        <f t="shared" si="20"/>
        <v>2.16</v>
      </c>
      <c r="Y35" s="173">
        <f t="shared" si="14"/>
        <v>56</v>
      </c>
      <c r="Z35" s="185">
        <f t="shared" si="15"/>
        <v>120.96</v>
      </c>
    </row>
    <row r="36" ht="27.0" customHeight="1">
      <c r="A36" s="174">
        <v>5.0</v>
      </c>
      <c r="B36" s="186" t="s">
        <v>73</v>
      </c>
      <c r="C36" s="186">
        <v>98.0</v>
      </c>
      <c r="D36" s="186">
        <v>216.0</v>
      </c>
      <c r="E36" s="186">
        <v>197.0</v>
      </c>
      <c r="F36" s="186">
        <f t="shared" si="5"/>
        <v>0</v>
      </c>
      <c r="G36" s="186">
        <f t="shared" si="6"/>
        <v>93.82716</v>
      </c>
      <c r="H36" s="187">
        <f t="shared" si="7"/>
        <v>93.82716</v>
      </c>
      <c r="I36" s="186">
        <v>1.0</v>
      </c>
      <c r="J36" s="188">
        <f t="shared" si="8"/>
        <v>93.82716</v>
      </c>
      <c r="K36" s="139"/>
      <c r="L36" s="173">
        <f t="shared" si="17"/>
        <v>5.4864</v>
      </c>
      <c r="M36" s="174">
        <f t="shared" si="18"/>
        <v>1</v>
      </c>
      <c r="N36" s="174">
        <f t="shared" si="19"/>
        <v>5.4864</v>
      </c>
      <c r="O36" s="139"/>
      <c r="P36" s="139"/>
      <c r="Q36" s="173"/>
      <c r="R36" s="183">
        <v>22.5</v>
      </c>
      <c r="S36" s="173">
        <f t="shared" si="9"/>
        <v>1.97</v>
      </c>
      <c r="T36" s="174">
        <f t="shared" si="10"/>
        <v>1</v>
      </c>
      <c r="U36" s="174">
        <f t="shared" si="11"/>
        <v>1.97</v>
      </c>
      <c r="V36" s="184">
        <f t="shared" si="12"/>
        <v>93.82716</v>
      </c>
      <c r="W36" s="173">
        <f t="shared" ref="W36:X36" si="21">C36/100</f>
        <v>0.98</v>
      </c>
      <c r="X36" s="173">
        <f t="shared" si="21"/>
        <v>2.16</v>
      </c>
      <c r="Y36" s="173">
        <f t="shared" si="14"/>
        <v>1.97</v>
      </c>
      <c r="Z36" s="185">
        <f t="shared" si="15"/>
        <v>4.170096</v>
      </c>
    </row>
    <row r="37" ht="27.0" customHeight="1">
      <c r="A37" s="174">
        <v>6.0</v>
      </c>
      <c r="B37" s="186" t="s">
        <v>73</v>
      </c>
      <c r="C37" s="186">
        <v>105.0</v>
      </c>
      <c r="D37" s="186">
        <v>216.0</v>
      </c>
      <c r="E37" s="186">
        <v>148.0</v>
      </c>
      <c r="F37" s="186">
        <f t="shared" si="5"/>
        <v>0</v>
      </c>
      <c r="G37" s="186">
        <f t="shared" si="6"/>
        <v>75.5244</v>
      </c>
      <c r="H37" s="187">
        <f t="shared" si="7"/>
        <v>75.5244</v>
      </c>
      <c r="I37" s="186">
        <v>1.0</v>
      </c>
      <c r="J37" s="188">
        <f t="shared" si="8"/>
        <v>75.5244</v>
      </c>
      <c r="K37" s="139"/>
      <c r="L37" s="173">
        <f t="shared" si="17"/>
        <v>5.4864</v>
      </c>
      <c r="M37" s="174">
        <f t="shared" si="18"/>
        <v>1</v>
      </c>
      <c r="N37" s="174">
        <f t="shared" si="19"/>
        <v>5.4864</v>
      </c>
      <c r="O37" s="139"/>
      <c r="P37" s="139"/>
      <c r="Q37" s="173"/>
      <c r="R37" s="183">
        <v>22.5</v>
      </c>
      <c r="S37" s="173">
        <f t="shared" si="9"/>
        <v>1.48</v>
      </c>
      <c r="T37" s="174">
        <f t="shared" si="10"/>
        <v>1</v>
      </c>
      <c r="U37" s="174">
        <f t="shared" si="11"/>
        <v>1.48</v>
      </c>
      <c r="V37" s="184">
        <f t="shared" si="12"/>
        <v>75.5244</v>
      </c>
      <c r="W37" s="173">
        <f t="shared" ref="W37:X37" si="22">C37/100</f>
        <v>1.05</v>
      </c>
      <c r="X37" s="173">
        <f t="shared" si="22"/>
        <v>2.16</v>
      </c>
      <c r="Y37" s="173">
        <f t="shared" si="14"/>
        <v>1.48</v>
      </c>
      <c r="Z37" s="185">
        <f t="shared" si="15"/>
        <v>3.35664</v>
      </c>
    </row>
    <row r="38" ht="27.0" customHeight="1">
      <c r="A38" s="174">
        <v>7.0</v>
      </c>
      <c r="B38" s="186" t="s">
        <v>73</v>
      </c>
      <c r="C38" s="186">
        <v>100.0</v>
      </c>
      <c r="D38" s="186">
        <v>216.0</v>
      </c>
      <c r="E38" s="186">
        <v>201.0</v>
      </c>
      <c r="F38" s="186">
        <f t="shared" si="5"/>
        <v>0</v>
      </c>
      <c r="G38" s="186">
        <f t="shared" si="6"/>
        <v>97.686</v>
      </c>
      <c r="H38" s="187">
        <f t="shared" si="7"/>
        <v>97.686</v>
      </c>
      <c r="I38" s="186">
        <v>1.0</v>
      </c>
      <c r="J38" s="188">
        <f t="shared" si="8"/>
        <v>97.686</v>
      </c>
      <c r="K38" s="139"/>
      <c r="L38" s="173">
        <f t="shared" si="17"/>
        <v>5.4864</v>
      </c>
      <c r="M38" s="174">
        <f t="shared" si="18"/>
        <v>1</v>
      </c>
      <c r="N38" s="174">
        <f t="shared" si="19"/>
        <v>5.4864</v>
      </c>
      <c r="O38" s="139"/>
      <c r="P38" s="139"/>
      <c r="Q38" s="173">
        <v>97.0</v>
      </c>
      <c r="R38" s="183">
        <v>22.5</v>
      </c>
      <c r="S38" s="173">
        <f t="shared" si="9"/>
        <v>2.01</v>
      </c>
      <c r="T38" s="174">
        <f t="shared" si="10"/>
        <v>1</v>
      </c>
      <c r="U38" s="174">
        <f t="shared" si="11"/>
        <v>2.01</v>
      </c>
      <c r="V38" s="184">
        <f t="shared" si="12"/>
        <v>97.686</v>
      </c>
      <c r="W38" s="173">
        <f t="shared" ref="W38:X38" si="23">C38/100</f>
        <v>1</v>
      </c>
      <c r="X38" s="173">
        <f t="shared" si="23"/>
        <v>2.16</v>
      </c>
      <c r="Y38" s="173">
        <f t="shared" si="14"/>
        <v>2.01</v>
      </c>
      <c r="Z38" s="185">
        <f t="shared" si="15"/>
        <v>4.3416</v>
      </c>
    </row>
    <row r="39" ht="27.0" customHeight="1">
      <c r="A39" s="174">
        <v>8.0</v>
      </c>
      <c r="B39" s="186" t="s">
        <v>73</v>
      </c>
      <c r="C39" s="186">
        <v>100.0</v>
      </c>
      <c r="D39" s="186">
        <v>216.0</v>
      </c>
      <c r="E39" s="186">
        <v>200.0</v>
      </c>
      <c r="F39" s="186">
        <f t="shared" si="5"/>
        <v>0</v>
      </c>
      <c r="G39" s="186">
        <f t="shared" si="6"/>
        <v>97.2</v>
      </c>
      <c r="H39" s="187">
        <f t="shared" si="7"/>
        <v>97.2</v>
      </c>
      <c r="I39" s="186">
        <v>1.0</v>
      </c>
      <c r="J39" s="188">
        <f t="shared" si="8"/>
        <v>97.2</v>
      </c>
      <c r="K39" s="139"/>
      <c r="L39" s="173">
        <f t="shared" si="17"/>
        <v>5.4864</v>
      </c>
      <c r="M39" s="174">
        <f t="shared" si="18"/>
        <v>1</v>
      </c>
      <c r="N39" s="174">
        <f t="shared" si="19"/>
        <v>5.4864</v>
      </c>
      <c r="O39" s="139"/>
      <c r="P39" s="139"/>
      <c r="Q39" s="173">
        <v>96.0</v>
      </c>
      <c r="R39" s="183">
        <v>22.5</v>
      </c>
      <c r="S39" s="173">
        <f t="shared" si="9"/>
        <v>2</v>
      </c>
      <c r="T39" s="174">
        <f t="shared" si="10"/>
        <v>1</v>
      </c>
      <c r="U39" s="174">
        <f t="shared" si="11"/>
        <v>2</v>
      </c>
      <c r="V39" s="184">
        <f t="shared" si="12"/>
        <v>97.2</v>
      </c>
      <c r="W39" s="173">
        <f t="shared" ref="W39:X39" si="24">C39/100</f>
        <v>1</v>
      </c>
      <c r="X39" s="173">
        <f t="shared" si="24"/>
        <v>2.16</v>
      </c>
      <c r="Y39" s="173">
        <f t="shared" si="14"/>
        <v>2</v>
      </c>
      <c r="Z39" s="185">
        <f t="shared" si="15"/>
        <v>4.32</v>
      </c>
    </row>
    <row r="40" ht="27.0" customHeight="1">
      <c r="A40" s="174">
        <v>9.0</v>
      </c>
      <c r="B40" s="186" t="s">
        <v>73</v>
      </c>
      <c r="C40" s="186">
        <v>83.0</v>
      </c>
      <c r="D40" s="186">
        <v>216.0</v>
      </c>
      <c r="E40" s="186">
        <v>93.0</v>
      </c>
      <c r="F40" s="186">
        <f t="shared" si="5"/>
        <v>0</v>
      </c>
      <c r="G40" s="186">
        <f t="shared" si="6"/>
        <v>37.51434</v>
      </c>
      <c r="H40" s="187">
        <f t="shared" si="7"/>
        <v>37.51434</v>
      </c>
      <c r="I40" s="186">
        <v>1.0</v>
      </c>
      <c r="J40" s="188">
        <f t="shared" si="8"/>
        <v>37.51434</v>
      </c>
      <c r="K40" s="139"/>
      <c r="L40" s="173">
        <f t="shared" si="17"/>
        <v>5.4864</v>
      </c>
      <c r="M40" s="174">
        <f t="shared" si="18"/>
        <v>1</v>
      </c>
      <c r="N40" s="174">
        <f t="shared" si="19"/>
        <v>5.4864</v>
      </c>
      <c r="O40" s="139"/>
      <c r="P40" s="139"/>
      <c r="Q40" s="173"/>
      <c r="R40" s="183">
        <v>22.5</v>
      </c>
      <c r="S40" s="173">
        <f t="shared" si="9"/>
        <v>0.93</v>
      </c>
      <c r="T40" s="174">
        <f t="shared" si="10"/>
        <v>1</v>
      </c>
      <c r="U40" s="174">
        <f t="shared" si="11"/>
        <v>0.93</v>
      </c>
      <c r="V40" s="184">
        <f t="shared" si="12"/>
        <v>37.51434</v>
      </c>
      <c r="W40" s="173">
        <f t="shared" ref="W40:X40" si="25">C40/100</f>
        <v>0.83</v>
      </c>
      <c r="X40" s="173">
        <f t="shared" si="25"/>
        <v>2.16</v>
      </c>
      <c r="Y40" s="173">
        <f t="shared" si="14"/>
        <v>0.93</v>
      </c>
      <c r="Z40" s="185">
        <f t="shared" si="15"/>
        <v>1.667304</v>
      </c>
    </row>
    <row r="41" ht="27.0" customHeight="1">
      <c r="A41" s="174">
        <v>10.0</v>
      </c>
      <c r="B41" s="179" t="s">
        <v>26</v>
      </c>
      <c r="C41" s="180">
        <v>80.0</v>
      </c>
      <c r="D41" s="180">
        <v>216.0</v>
      </c>
      <c r="E41" s="180">
        <v>163.0</v>
      </c>
      <c r="F41" s="180">
        <f t="shared" si="5"/>
        <v>0</v>
      </c>
      <c r="G41" s="180">
        <f t="shared" si="6"/>
        <v>61.96608</v>
      </c>
      <c r="H41" s="181">
        <f t="shared" si="7"/>
        <v>61.96608</v>
      </c>
      <c r="I41" s="180">
        <v>1.0</v>
      </c>
      <c r="J41" s="188">
        <f t="shared" si="8"/>
        <v>61.96608</v>
      </c>
      <c r="K41" s="139"/>
      <c r="L41" s="173">
        <f t="shared" si="17"/>
        <v>5.4864</v>
      </c>
      <c r="M41" s="174">
        <f t="shared" si="18"/>
        <v>1</v>
      </c>
      <c r="N41" s="174">
        <f t="shared" si="19"/>
        <v>5.4864</v>
      </c>
      <c r="O41" s="139"/>
      <c r="P41" s="139"/>
      <c r="Q41" s="173"/>
      <c r="R41" s="183">
        <v>22.0</v>
      </c>
      <c r="S41" s="173">
        <f t="shared" si="9"/>
        <v>1.63</v>
      </c>
      <c r="T41" s="174">
        <f t="shared" si="10"/>
        <v>1</v>
      </c>
      <c r="U41" s="174">
        <f t="shared" si="11"/>
        <v>1.63</v>
      </c>
      <c r="V41" s="184">
        <f t="shared" si="12"/>
        <v>61.96608</v>
      </c>
      <c r="W41" s="173">
        <f t="shared" ref="W41:X41" si="26">C41/100</f>
        <v>0.8</v>
      </c>
      <c r="X41" s="173">
        <f t="shared" si="26"/>
        <v>2.16</v>
      </c>
      <c r="Y41" s="173">
        <f t="shared" si="14"/>
        <v>1.63</v>
      </c>
      <c r="Z41" s="185">
        <f t="shared" si="15"/>
        <v>2.81664</v>
      </c>
    </row>
    <row r="42" ht="27.0" customHeight="1">
      <c r="A42" s="174">
        <v>11.0</v>
      </c>
      <c r="B42" s="186" t="s">
        <v>26</v>
      </c>
      <c r="C42" s="186">
        <v>101.0</v>
      </c>
      <c r="D42" s="186">
        <v>216.0</v>
      </c>
      <c r="E42" s="186">
        <v>2000.0</v>
      </c>
      <c r="F42" s="186">
        <f t="shared" si="5"/>
        <v>0</v>
      </c>
      <c r="G42" s="186">
        <f t="shared" si="6"/>
        <v>959.904</v>
      </c>
      <c r="H42" s="187">
        <f t="shared" si="7"/>
        <v>959.904</v>
      </c>
      <c r="I42" s="186">
        <v>2.0</v>
      </c>
      <c r="J42" s="188">
        <f t="shared" si="8"/>
        <v>1919.808</v>
      </c>
      <c r="K42" s="139"/>
      <c r="L42" s="173">
        <f t="shared" si="17"/>
        <v>5.4864</v>
      </c>
      <c r="M42" s="174">
        <f t="shared" si="18"/>
        <v>2</v>
      </c>
      <c r="N42" s="174">
        <f t="shared" si="19"/>
        <v>10.9728</v>
      </c>
      <c r="O42" s="139"/>
      <c r="P42" s="139"/>
      <c r="Q42" s="173"/>
      <c r="R42" s="183">
        <v>22.0</v>
      </c>
      <c r="S42" s="173">
        <f t="shared" si="9"/>
        <v>20</v>
      </c>
      <c r="T42" s="174">
        <f t="shared" si="10"/>
        <v>2</v>
      </c>
      <c r="U42" s="174">
        <f t="shared" si="11"/>
        <v>40</v>
      </c>
      <c r="V42" s="184">
        <f t="shared" si="12"/>
        <v>959.904</v>
      </c>
      <c r="W42" s="173">
        <f t="shared" ref="W42:X42" si="27">C42/100</f>
        <v>1.01</v>
      </c>
      <c r="X42" s="173">
        <f t="shared" si="27"/>
        <v>2.16</v>
      </c>
      <c r="Y42" s="173">
        <f t="shared" si="14"/>
        <v>40</v>
      </c>
      <c r="Z42" s="185">
        <f t="shared" si="15"/>
        <v>87.264</v>
      </c>
    </row>
    <row r="43" ht="27.0" customHeight="1">
      <c r="A43" s="174">
        <v>12.0</v>
      </c>
      <c r="B43" s="186" t="s">
        <v>26</v>
      </c>
      <c r="C43" s="186">
        <v>101.0</v>
      </c>
      <c r="D43" s="186">
        <v>216.0</v>
      </c>
      <c r="E43" s="186">
        <v>202.0</v>
      </c>
      <c r="F43" s="186">
        <f t="shared" si="5"/>
        <v>0</v>
      </c>
      <c r="G43" s="186">
        <f t="shared" si="6"/>
        <v>96.950304</v>
      </c>
      <c r="H43" s="187">
        <f t="shared" si="7"/>
        <v>96.950304</v>
      </c>
      <c r="I43" s="186">
        <v>2.0</v>
      </c>
      <c r="J43" s="188">
        <f t="shared" si="8"/>
        <v>193.900608</v>
      </c>
      <c r="K43" s="139"/>
      <c r="L43" s="173">
        <f t="shared" si="17"/>
        <v>5.4864</v>
      </c>
      <c r="M43" s="174">
        <f t="shared" si="18"/>
        <v>2</v>
      </c>
      <c r="N43" s="174">
        <f t="shared" si="19"/>
        <v>10.9728</v>
      </c>
      <c r="O43" s="139"/>
      <c r="P43" s="139"/>
      <c r="Q43" s="173">
        <v>98.0</v>
      </c>
      <c r="R43" s="183">
        <v>22.0</v>
      </c>
      <c r="S43" s="173">
        <f t="shared" si="9"/>
        <v>2.02</v>
      </c>
      <c r="T43" s="174">
        <f t="shared" si="10"/>
        <v>2</v>
      </c>
      <c r="U43" s="174">
        <f t="shared" si="11"/>
        <v>4.04</v>
      </c>
      <c r="V43" s="184">
        <f t="shared" si="12"/>
        <v>96.950304</v>
      </c>
      <c r="W43" s="173">
        <f t="shared" ref="W43:X43" si="28">C43/100</f>
        <v>1.01</v>
      </c>
      <c r="X43" s="173">
        <f t="shared" si="28"/>
        <v>2.16</v>
      </c>
      <c r="Y43" s="173">
        <f t="shared" si="14"/>
        <v>4.04</v>
      </c>
      <c r="Z43" s="185">
        <f t="shared" si="15"/>
        <v>8.813664</v>
      </c>
    </row>
    <row r="44" ht="27.0" customHeight="1">
      <c r="A44" s="174">
        <v>13.0</v>
      </c>
      <c r="B44" s="186" t="s">
        <v>26</v>
      </c>
      <c r="C44" s="186">
        <v>103.0</v>
      </c>
      <c r="D44" s="186">
        <v>216.0</v>
      </c>
      <c r="E44" s="186">
        <v>201.0</v>
      </c>
      <c r="F44" s="186">
        <f t="shared" si="5"/>
        <v>0</v>
      </c>
      <c r="G44" s="186">
        <f t="shared" si="6"/>
        <v>98.380656</v>
      </c>
      <c r="H44" s="187">
        <f t="shared" si="7"/>
        <v>98.380656</v>
      </c>
      <c r="I44" s="186">
        <v>1.0</v>
      </c>
      <c r="J44" s="188">
        <f t="shared" si="8"/>
        <v>98.380656</v>
      </c>
      <c r="K44" s="139"/>
      <c r="L44" s="173">
        <f t="shared" si="17"/>
        <v>5.4864</v>
      </c>
      <c r="M44" s="174">
        <f t="shared" si="18"/>
        <v>1</v>
      </c>
      <c r="N44" s="174">
        <f t="shared" si="19"/>
        <v>5.4864</v>
      </c>
      <c r="O44" s="139"/>
      <c r="P44" s="139"/>
      <c r="Q44" s="173">
        <v>100.0</v>
      </c>
      <c r="R44" s="183">
        <v>22.0</v>
      </c>
      <c r="S44" s="173">
        <f t="shared" si="9"/>
        <v>2.01</v>
      </c>
      <c r="T44" s="174">
        <f t="shared" si="10"/>
        <v>1</v>
      </c>
      <c r="U44" s="174">
        <f t="shared" si="11"/>
        <v>2.01</v>
      </c>
      <c r="V44" s="184">
        <f t="shared" si="12"/>
        <v>98.380656</v>
      </c>
      <c r="W44" s="173">
        <f t="shared" ref="W44:X44" si="29">C44/100</f>
        <v>1.03</v>
      </c>
      <c r="X44" s="173">
        <f t="shared" si="29"/>
        <v>2.16</v>
      </c>
      <c r="Y44" s="173">
        <f t="shared" si="14"/>
        <v>2.01</v>
      </c>
      <c r="Z44" s="185">
        <f t="shared" si="15"/>
        <v>4.471848</v>
      </c>
    </row>
    <row r="45" ht="27.0" customHeight="1">
      <c r="A45" s="174">
        <v>14.0</v>
      </c>
      <c r="B45" s="186" t="s">
        <v>26</v>
      </c>
      <c r="C45" s="186">
        <v>104.0</v>
      </c>
      <c r="D45" s="186">
        <v>216.0</v>
      </c>
      <c r="E45" s="186">
        <v>202.0</v>
      </c>
      <c r="F45" s="186">
        <f t="shared" si="5"/>
        <v>0</v>
      </c>
      <c r="G45" s="186">
        <f t="shared" si="6"/>
        <v>99.830016</v>
      </c>
      <c r="H45" s="187">
        <f t="shared" si="7"/>
        <v>99.830016</v>
      </c>
      <c r="I45" s="186">
        <v>1.0</v>
      </c>
      <c r="J45" s="188">
        <f t="shared" si="8"/>
        <v>99.830016</v>
      </c>
      <c r="K45" s="139"/>
      <c r="L45" s="173">
        <f t="shared" si="17"/>
        <v>5.4864</v>
      </c>
      <c r="M45" s="174">
        <f t="shared" si="18"/>
        <v>1</v>
      </c>
      <c r="N45" s="174">
        <f t="shared" si="19"/>
        <v>5.4864</v>
      </c>
      <c r="O45" s="139"/>
      <c r="P45" s="139"/>
      <c r="Q45" s="173">
        <v>101.0</v>
      </c>
      <c r="R45" s="183">
        <v>22.0</v>
      </c>
      <c r="S45" s="173">
        <f t="shared" si="9"/>
        <v>2.02</v>
      </c>
      <c r="T45" s="174">
        <f t="shared" si="10"/>
        <v>1</v>
      </c>
      <c r="U45" s="174">
        <f t="shared" si="11"/>
        <v>2.02</v>
      </c>
      <c r="V45" s="184">
        <f t="shared" si="12"/>
        <v>99.830016</v>
      </c>
      <c r="W45" s="173">
        <f t="shared" ref="W45:X45" si="30">C45/100</f>
        <v>1.04</v>
      </c>
      <c r="X45" s="173">
        <f t="shared" si="30"/>
        <v>2.16</v>
      </c>
      <c r="Y45" s="173">
        <f t="shared" si="14"/>
        <v>2.02</v>
      </c>
      <c r="Z45" s="185">
        <f t="shared" si="15"/>
        <v>4.537728</v>
      </c>
    </row>
    <row r="46" ht="27.0" customHeight="1">
      <c r="A46" s="174">
        <v>15.0</v>
      </c>
      <c r="B46" s="186" t="s">
        <v>26</v>
      </c>
      <c r="C46" s="186">
        <v>105.0</v>
      </c>
      <c r="D46" s="186">
        <v>216.0</v>
      </c>
      <c r="E46" s="186">
        <v>203.0</v>
      </c>
      <c r="F46" s="186">
        <f t="shared" si="5"/>
        <v>0</v>
      </c>
      <c r="G46" s="186">
        <f t="shared" si="6"/>
        <v>101.28888</v>
      </c>
      <c r="H46" s="187">
        <f t="shared" si="7"/>
        <v>101.28888</v>
      </c>
      <c r="I46" s="186">
        <v>1.0</v>
      </c>
      <c r="J46" s="188">
        <f t="shared" si="8"/>
        <v>101.28888</v>
      </c>
      <c r="K46" s="139"/>
      <c r="L46" s="173">
        <f t="shared" si="17"/>
        <v>5.4864</v>
      </c>
      <c r="M46" s="174">
        <f t="shared" si="18"/>
        <v>1</v>
      </c>
      <c r="N46" s="174">
        <f t="shared" si="19"/>
        <v>5.4864</v>
      </c>
      <c r="O46" s="139"/>
      <c r="P46" s="139"/>
      <c r="Q46" s="173">
        <v>103.0</v>
      </c>
      <c r="R46" s="183">
        <v>22.0</v>
      </c>
      <c r="S46" s="173">
        <f t="shared" si="9"/>
        <v>2.03</v>
      </c>
      <c r="T46" s="174">
        <f t="shared" si="10"/>
        <v>1</v>
      </c>
      <c r="U46" s="174">
        <f t="shared" si="11"/>
        <v>2.03</v>
      </c>
      <c r="V46" s="184">
        <f t="shared" si="12"/>
        <v>101.28888</v>
      </c>
      <c r="W46" s="173">
        <f t="shared" ref="W46:X46" si="31">C46/100</f>
        <v>1.05</v>
      </c>
      <c r="X46" s="173">
        <f t="shared" si="31"/>
        <v>2.16</v>
      </c>
      <c r="Y46" s="173">
        <f t="shared" si="14"/>
        <v>2.03</v>
      </c>
      <c r="Z46" s="185">
        <f t="shared" si="15"/>
        <v>4.60404</v>
      </c>
    </row>
    <row r="47" ht="27.0" customHeight="1">
      <c r="A47" s="174">
        <v>16.0</v>
      </c>
      <c r="B47" s="186" t="s">
        <v>26</v>
      </c>
      <c r="C47" s="186">
        <v>106.0</v>
      </c>
      <c r="D47" s="186">
        <v>216.0</v>
      </c>
      <c r="E47" s="186">
        <v>205.0</v>
      </c>
      <c r="F47" s="186">
        <f t="shared" si="5"/>
        <v>0</v>
      </c>
      <c r="G47" s="186">
        <f t="shared" si="6"/>
        <v>103.26096</v>
      </c>
      <c r="H47" s="187">
        <f t="shared" si="7"/>
        <v>103.26096</v>
      </c>
      <c r="I47" s="186">
        <v>1.0</v>
      </c>
      <c r="J47" s="188">
        <f t="shared" si="8"/>
        <v>103.26096</v>
      </c>
      <c r="K47" s="139"/>
      <c r="L47" s="173">
        <f t="shared" si="17"/>
        <v>5.4864</v>
      </c>
      <c r="M47" s="174">
        <f t="shared" si="18"/>
        <v>1</v>
      </c>
      <c r="N47" s="174">
        <f t="shared" si="19"/>
        <v>5.4864</v>
      </c>
      <c r="O47" s="139"/>
      <c r="P47" s="139"/>
      <c r="Q47" s="173">
        <v>104.0</v>
      </c>
      <c r="R47" s="183">
        <v>22.0</v>
      </c>
      <c r="S47" s="173">
        <f t="shared" si="9"/>
        <v>2.05</v>
      </c>
      <c r="T47" s="174">
        <f t="shared" si="10"/>
        <v>1</v>
      </c>
      <c r="U47" s="174">
        <f t="shared" si="11"/>
        <v>2.05</v>
      </c>
      <c r="V47" s="184">
        <f t="shared" si="12"/>
        <v>103.26096</v>
      </c>
      <c r="W47" s="173">
        <f t="shared" ref="W47:X47" si="32">C47/100</f>
        <v>1.06</v>
      </c>
      <c r="X47" s="173">
        <f t="shared" si="32"/>
        <v>2.16</v>
      </c>
      <c r="Y47" s="173">
        <f t="shared" si="14"/>
        <v>2.05</v>
      </c>
      <c r="Z47" s="185">
        <f t="shared" si="15"/>
        <v>4.69368</v>
      </c>
    </row>
    <row r="48" ht="27.0" customHeight="1">
      <c r="A48" s="174">
        <v>17.0</v>
      </c>
      <c r="B48" s="186" t="s">
        <v>26</v>
      </c>
      <c r="C48" s="186">
        <v>105.0</v>
      </c>
      <c r="D48" s="186">
        <v>216.0</v>
      </c>
      <c r="E48" s="186">
        <v>212.0</v>
      </c>
      <c r="F48" s="186">
        <f t="shared" si="5"/>
        <v>0</v>
      </c>
      <c r="G48" s="186">
        <f t="shared" si="6"/>
        <v>105.77952</v>
      </c>
      <c r="H48" s="187">
        <f t="shared" si="7"/>
        <v>105.77952</v>
      </c>
      <c r="I48" s="186">
        <v>1.0</v>
      </c>
      <c r="J48" s="188">
        <f t="shared" si="8"/>
        <v>105.77952</v>
      </c>
      <c r="K48" s="139"/>
      <c r="L48" s="173">
        <f t="shared" si="17"/>
        <v>5.4864</v>
      </c>
      <c r="M48" s="174">
        <f t="shared" si="18"/>
        <v>1</v>
      </c>
      <c r="N48" s="174">
        <f t="shared" si="19"/>
        <v>5.4864</v>
      </c>
      <c r="O48" s="139"/>
      <c r="P48" s="139"/>
      <c r="Q48" s="173"/>
      <c r="R48" s="183">
        <v>22.0</v>
      </c>
      <c r="S48" s="173">
        <f t="shared" si="9"/>
        <v>2.12</v>
      </c>
      <c r="T48" s="174">
        <f t="shared" si="10"/>
        <v>1</v>
      </c>
      <c r="U48" s="174">
        <f t="shared" si="11"/>
        <v>2.12</v>
      </c>
      <c r="V48" s="184">
        <f t="shared" si="12"/>
        <v>105.77952</v>
      </c>
      <c r="W48" s="173">
        <f t="shared" ref="W48:X48" si="33">C48/100</f>
        <v>1.05</v>
      </c>
      <c r="X48" s="173">
        <f t="shared" si="33"/>
        <v>2.16</v>
      </c>
      <c r="Y48" s="173">
        <f t="shared" si="14"/>
        <v>2.12</v>
      </c>
      <c r="Z48" s="185">
        <f t="shared" si="15"/>
        <v>4.80816</v>
      </c>
    </row>
    <row r="49" ht="27.0" customHeight="1">
      <c r="A49" s="174">
        <v>18.0</v>
      </c>
      <c r="B49" s="186" t="s">
        <v>26</v>
      </c>
      <c r="C49" s="186">
        <v>101.0</v>
      </c>
      <c r="D49" s="186">
        <v>216.0</v>
      </c>
      <c r="E49" s="186">
        <v>201.0</v>
      </c>
      <c r="F49" s="186">
        <f t="shared" si="5"/>
        <v>0</v>
      </c>
      <c r="G49" s="186">
        <f t="shared" si="6"/>
        <v>96.470352</v>
      </c>
      <c r="H49" s="187">
        <f t="shared" si="7"/>
        <v>96.470352</v>
      </c>
      <c r="I49" s="186">
        <v>1.0</v>
      </c>
      <c r="J49" s="188">
        <f t="shared" si="8"/>
        <v>96.470352</v>
      </c>
      <c r="K49" s="139"/>
      <c r="L49" s="173">
        <f t="shared" si="17"/>
        <v>5.4864</v>
      </c>
      <c r="M49" s="174">
        <f t="shared" si="18"/>
        <v>1</v>
      </c>
      <c r="N49" s="174">
        <f t="shared" si="19"/>
        <v>5.4864</v>
      </c>
      <c r="O49" s="139"/>
      <c r="P49" s="139"/>
      <c r="Q49" s="173"/>
      <c r="R49" s="183">
        <v>22.0</v>
      </c>
      <c r="S49" s="173">
        <f t="shared" si="9"/>
        <v>2.01</v>
      </c>
      <c r="T49" s="174">
        <f t="shared" si="10"/>
        <v>1</v>
      </c>
      <c r="U49" s="174">
        <f t="shared" si="11"/>
        <v>2.01</v>
      </c>
      <c r="V49" s="184">
        <f t="shared" si="12"/>
        <v>96.470352</v>
      </c>
      <c r="W49" s="173">
        <f t="shared" ref="W49:X49" si="34">C49/100</f>
        <v>1.01</v>
      </c>
      <c r="X49" s="173">
        <f t="shared" si="34"/>
        <v>2.16</v>
      </c>
      <c r="Y49" s="173">
        <f t="shared" si="14"/>
        <v>2.01</v>
      </c>
      <c r="Z49" s="185">
        <f t="shared" si="15"/>
        <v>4.385016</v>
      </c>
    </row>
    <row r="50" ht="27.0" customHeight="1">
      <c r="A50" s="174">
        <v>19.0</v>
      </c>
      <c r="B50" s="186" t="s">
        <v>26</v>
      </c>
      <c r="C50" s="186">
        <v>102.0</v>
      </c>
      <c r="D50" s="186">
        <v>216.0</v>
      </c>
      <c r="E50" s="186">
        <v>201.0</v>
      </c>
      <c r="F50" s="186">
        <f t="shared" si="5"/>
        <v>0</v>
      </c>
      <c r="G50" s="186">
        <f t="shared" si="6"/>
        <v>97.425504</v>
      </c>
      <c r="H50" s="187">
        <f t="shared" si="7"/>
        <v>97.425504</v>
      </c>
      <c r="I50" s="186">
        <v>1.0</v>
      </c>
      <c r="J50" s="188">
        <f t="shared" si="8"/>
        <v>97.425504</v>
      </c>
      <c r="K50" s="139"/>
      <c r="L50" s="173">
        <f t="shared" si="17"/>
        <v>5.4864</v>
      </c>
      <c r="M50" s="174">
        <f t="shared" si="18"/>
        <v>1</v>
      </c>
      <c r="N50" s="174">
        <f t="shared" si="19"/>
        <v>5.4864</v>
      </c>
      <c r="O50" s="139"/>
      <c r="P50" s="139"/>
      <c r="Q50" s="173"/>
      <c r="R50" s="183">
        <v>22.0</v>
      </c>
      <c r="S50" s="173">
        <f t="shared" si="9"/>
        <v>2.01</v>
      </c>
      <c r="T50" s="174">
        <f t="shared" si="10"/>
        <v>1</v>
      </c>
      <c r="U50" s="174">
        <f t="shared" si="11"/>
        <v>2.01</v>
      </c>
      <c r="V50" s="184">
        <f t="shared" si="12"/>
        <v>97.425504</v>
      </c>
      <c r="W50" s="173">
        <f t="shared" ref="W50:X50" si="35">C50/100</f>
        <v>1.02</v>
      </c>
      <c r="X50" s="173">
        <f t="shared" si="35"/>
        <v>2.16</v>
      </c>
      <c r="Y50" s="173">
        <f t="shared" si="14"/>
        <v>2.01</v>
      </c>
      <c r="Z50" s="185">
        <f t="shared" si="15"/>
        <v>4.428432</v>
      </c>
    </row>
    <row r="51" ht="27.0" customHeight="1">
      <c r="A51" s="174">
        <v>20.0</v>
      </c>
      <c r="B51" s="179" t="s">
        <v>55</v>
      </c>
      <c r="C51" s="180">
        <v>94.0</v>
      </c>
      <c r="D51" s="180">
        <v>187.0</v>
      </c>
      <c r="E51" s="180">
        <v>190.0</v>
      </c>
      <c r="F51" s="180">
        <f t="shared" si="5"/>
        <v>0</v>
      </c>
      <c r="G51" s="180">
        <f t="shared" si="6"/>
        <v>103.53442</v>
      </c>
      <c r="H51" s="181">
        <f t="shared" si="7"/>
        <v>103.53442</v>
      </c>
      <c r="I51" s="180">
        <v>1.0</v>
      </c>
      <c r="J51" s="188">
        <f t="shared" si="8"/>
        <v>103.53442</v>
      </c>
      <c r="K51" s="139"/>
      <c r="L51" s="173">
        <f t="shared" si="17"/>
        <v>4.7498</v>
      </c>
      <c r="M51" s="174">
        <f t="shared" si="18"/>
        <v>1</v>
      </c>
      <c r="N51" s="174">
        <f t="shared" si="19"/>
        <v>4.7498</v>
      </c>
      <c r="O51" s="139"/>
      <c r="P51" s="139"/>
      <c r="Q51" s="173"/>
      <c r="R51" s="183">
        <v>31.0</v>
      </c>
      <c r="S51" s="173">
        <f t="shared" si="9"/>
        <v>1.9</v>
      </c>
      <c r="T51" s="174">
        <f t="shared" si="10"/>
        <v>1</v>
      </c>
      <c r="U51" s="174">
        <f t="shared" si="11"/>
        <v>1.9</v>
      </c>
      <c r="V51" s="184">
        <f t="shared" si="12"/>
        <v>103.53442</v>
      </c>
      <c r="W51" s="173">
        <f t="shared" ref="W51:X51" si="36">C51/100</f>
        <v>0.94</v>
      </c>
      <c r="X51" s="173">
        <f t="shared" si="36"/>
        <v>1.87</v>
      </c>
      <c r="Y51" s="173">
        <f t="shared" si="14"/>
        <v>1.9</v>
      </c>
      <c r="Z51" s="185">
        <f t="shared" si="15"/>
        <v>3.33982</v>
      </c>
    </row>
    <row r="52" ht="27.0" customHeight="1">
      <c r="A52" s="174">
        <v>21.0</v>
      </c>
      <c r="B52" s="186" t="s">
        <v>55</v>
      </c>
      <c r="C52" s="186">
        <v>101.0</v>
      </c>
      <c r="D52" s="186">
        <v>187.0</v>
      </c>
      <c r="E52" s="186">
        <v>2800.0</v>
      </c>
      <c r="F52" s="186">
        <f t="shared" si="5"/>
        <v>0</v>
      </c>
      <c r="G52" s="186">
        <f t="shared" si="6"/>
        <v>1639.3916</v>
      </c>
      <c r="H52" s="187">
        <f t="shared" si="7"/>
        <v>1639.3916</v>
      </c>
      <c r="I52" s="186">
        <v>4.0</v>
      </c>
      <c r="J52" s="188">
        <f t="shared" si="8"/>
        <v>6557.5664</v>
      </c>
      <c r="K52" s="139"/>
      <c r="L52" s="173">
        <f t="shared" si="17"/>
        <v>4.7498</v>
      </c>
      <c r="M52" s="174">
        <f t="shared" si="18"/>
        <v>4</v>
      </c>
      <c r="N52" s="174">
        <f t="shared" si="19"/>
        <v>18.9992</v>
      </c>
      <c r="O52" s="139"/>
      <c r="P52" s="139"/>
      <c r="Q52" s="173"/>
      <c r="R52" s="183">
        <v>31.0</v>
      </c>
      <c r="S52" s="173">
        <f t="shared" si="9"/>
        <v>28</v>
      </c>
      <c r="T52" s="174">
        <f t="shared" si="10"/>
        <v>4</v>
      </c>
      <c r="U52" s="174">
        <f t="shared" si="11"/>
        <v>112</v>
      </c>
      <c r="V52" s="184">
        <f t="shared" si="12"/>
        <v>1639.3916</v>
      </c>
      <c r="W52" s="173">
        <f t="shared" ref="W52:X52" si="37">C52/100</f>
        <v>1.01</v>
      </c>
      <c r="X52" s="173">
        <f t="shared" si="37"/>
        <v>1.87</v>
      </c>
      <c r="Y52" s="173">
        <f t="shared" si="14"/>
        <v>112</v>
      </c>
      <c r="Z52" s="185">
        <f t="shared" si="15"/>
        <v>211.5344</v>
      </c>
    </row>
    <row r="53" ht="27.0" customHeight="1">
      <c r="A53" s="174">
        <v>22.0</v>
      </c>
      <c r="B53" s="186" t="s">
        <v>55</v>
      </c>
      <c r="C53" s="186">
        <v>100.0</v>
      </c>
      <c r="D53" s="186">
        <v>187.0</v>
      </c>
      <c r="E53" s="186">
        <v>197.0</v>
      </c>
      <c r="F53" s="186">
        <f t="shared" si="5"/>
        <v>0</v>
      </c>
      <c r="G53" s="186">
        <f t="shared" si="6"/>
        <v>114.2009</v>
      </c>
      <c r="H53" s="187">
        <f t="shared" si="7"/>
        <v>114.2009</v>
      </c>
      <c r="I53" s="186">
        <v>1.0</v>
      </c>
      <c r="J53" s="188">
        <f t="shared" si="8"/>
        <v>114.2009</v>
      </c>
      <c r="K53" s="139"/>
      <c r="L53" s="173">
        <f t="shared" si="17"/>
        <v>4.7498</v>
      </c>
      <c r="M53" s="174">
        <f t="shared" si="18"/>
        <v>1</v>
      </c>
      <c r="N53" s="174">
        <f t="shared" si="19"/>
        <v>4.7498</v>
      </c>
      <c r="O53" s="139"/>
      <c r="P53" s="139"/>
      <c r="Q53" s="173"/>
      <c r="R53" s="183">
        <v>31.0</v>
      </c>
      <c r="S53" s="173">
        <f t="shared" si="9"/>
        <v>1.97</v>
      </c>
      <c r="T53" s="174">
        <f t="shared" si="10"/>
        <v>1</v>
      </c>
      <c r="U53" s="174">
        <f t="shared" si="11"/>
        <v>1.97</v>
      </c>
      <c r="V53" s="184">
        <f t="shared" si="12"/>
        <v>114.2009</v>
      </c>
      <c r="W53" s="173">
        <f t="shared" ref="W53:X53" si="38">C53/100</f>
        <v>1</v>
      </c>
      <c r="X53" s="173">
        <f t="shared" si="38"/>
        <v>1.87</v>
      </c>
      <c r="Y53" s="173">
        <f t="shared" si="14"/>
        <v>1.97</v>
      </c>
      <c r="Z53" s="185">
        <f t="shared" si="15"/>
        <v>3.6839</v>
      </c>
    </row>
    <row r="54" ht="27.0" customHeight="1">
      <c r="A54" s="174">
        <v>23.0</v>
      </c>
      <c r="B54" s="186" t="s">
        <v>55</v>
      </c>
      <c r="C54" s="186">
        <v>100.0</v>
      </c>
      <c r="D54" s="186">
        <v>187.0</v>
      </c>
      <c r="E54" s="186">
        <v>198.0</v>
      </c>
      <c r="F54" s="186">
        <f t="shared" si="5"/>
        <v>0</v>
      </c>
      <c r="G54" s="186">
        <f t="shared" si="6"/>
        <v>114.7806</v>
      </c>
      <c r="H54" s="187">
        <f t="shared" si="7"/>
        <v>114.7806</v>
      </c>
      <c r="I54" s="186">
        <v>1.0</v>
      </c>
      <c r="J54" s="188">
        <f t="shared" si="8"/>
        <v>114.7806</v>
      </c>
      <c r="K54" s="139"/>
      <c r="L54" s="173">
        <f t="shared" si="17"/>
        <v>4.7498</v>
      </c>
      <c r="M54" s="174">
        <f t="shared" si="18"/>
        <v>1</v>
      </c>
      <c r="N54" s="174">
        <f t="shared" si="19"/>
        <v>4.7498</v>
      </c>
      <c r="O54" s="139"/>
      <c r="P54" s="139"/>
      <c r="Q54" s="173">
        <v>116.0</v>
      </c>
      <c r="R54" s="183">
        <v>31.0</v>
      </c>
      <c r="S54" s="173">
        <f t="shared" si="9"/>
        <v>1.98</v>
      </c>
      <c r="T54" s="174">
        <f t="shared" si="10"/>
        <v>1</v>
      </c>
      <c r="U54" s="174">
        <f t="shared" si="11"/>
        <v>1.98</v>
      </c>
      <c r="V54" s="184">
        <f t="shared" si="12"/>
        <v>114.7806</v>
      </c>
      <c r="W54" s="173">
        <f t="shared" ref="W54:X54" si="39">C54/100</f>
        <v>1</v>
      </c>
      <c r="X54" s="173">
        <f t="shared" si="39"/>
        <v>1.87</v>
      </c>
      <c r="Y54" s="173">
        <f t="shared" si="14"/>
        <v>1.98</v>
      </c>
      <c r="Z54" s="185">
        <f t="shared" si="15"/>
        <v>3.7026</v>
      </c>
    </row>
    <row r="55" ht="27.0" customHeight="1">
      <c r="A55" s="174">
        <v>24.0</v>
      </c>
      <c r="B55" s="186" t="s">
        <v>55</v>
      </c>
      <c r="C55" s="186">
        <v>100.0</v>
      </c>
      <c r="D55" s="186">
        <v>187.0</v>
      </c>
      <c r="E55" s="186">
        <v>200.0</v>
      </c>
      <c r="F55" s="186">
        <f t="shared" si="5"/>
        <v>0</v>
      </c>
      <c r="G55" s="186">
        <f t="shared" si="6"/>
        <v>115.94</v>
      </c>
      <c r="H55" s="187">
        <f t="shared" si="7"/>
        <v>115.94</v>
      </c>
      <c r="I55" s="186">
        <v>1.0</v>
      </c>
      <c r="J55" s="188">
        <f t="shared" si="8"/>
        <v>115.94</v>
      </c>
      <c r="K55" s="139"/>
      <c r="L55" s="173">
        <f t="shared" si="17"/>
        <v>4.7498</v>
      </c>
      <c r="M55" s="174">
        <f t="shared" si="18"/>
        <v>1</v>
      </c>
      <c r="N55" s="174">
        <f t="shared" si="19"/>
        <v>4.7498</v>
      </c>
      <c r="O55" s="139"/>
      <c r="P55" s="139"/>
      <c r="Q55" s="173">
        <v>116.0</v>
      </c>
      <c r="R55" s="183">
        <v>31.0</v>
      </c>
      <c r="S55" s="173">
        <f t="shared" si="9"/>
        <v>2</v>
      </c>
      <c r="T55" s="174">
        <f t="shared" si="10"/>
        <v>1</v>
      </c>
      <c r="U55" s="174">
        <f t="shared" si="11"/>
        <v>2</v>
      </c>
      <c r="V55" s="184">
        <f t="shared" si="12"/>
        <v>115.94</v>
      </c>
      <c r="W55" s="173">
        <f t="shared" ref="W55:X55" si="40">C55/100</f>
        <v>1</v>
      </c>
      <c r="X55" s="173">
        <f t="shared" si="40"/>
        <v>1.87</v>
      </c>
      <c r="Y55" s="173">
        <f t="shared" si="14"/>
        <v>2</v>
      </c>
      <c r="Z55" s="185">
        <f t="shared" si="15"/>
        <v>3.74</v>
      </c>
    </row>
    <row r="56" ht="27.0" customHeight="1">
      <c r="A56" s="174">
        <v>25.0</v>
      </c>
      <c r="B56" s="186" t="s">
        <v>55</v>
      </c>
      <c r="C56" s="186">
        <v>99.0</v>
      </c>
      <c r="D56" s="186">
        <v>187.0</v>
      </c>
      <c r="E56" s="186">
        <v>198.0</v>
      </c>
      <c r="F56" s="186">
        <f t="shared" si="5"/>
        <v>0</v>
      </c>
      <c r="G56" s="186">
        <f t="shared" si="6"/>
        <v>113.632794</v>
      </c>
      <c r="H56" s="187">
        <f t="shared" si="7"/>
        <v>113.632794</v>
      </c>
      <c r="I56" s="186">
        <v>1.0</v>
      </c>
      <c r="J56" s="188">
        <f t="shared" si="8"/>
        <v>113.632794</v>
      </c>
      <c r="K56" s="139"/>
      <c r="L56" s="173">
        <f t="shared" si="17"/>
        <v>4.7498</v>
      </c>
      <c r="M56" s="174">
        <f t="shared" si="18"/>
        <v>1</v>
      </c>
      <c r="N56" s="174">
        <f t="shared" si="19"/>
        <v>4.7498</v>
      </c>
      <c r="O56" s="139"/>
      <c r="P56" s="139"/>
      <c r="Q56" s="173">
        <v>114.0</v>
      </c>
      <c r="R56" s="183">
        <v>31.0</v>
      </c>
      <c r="S56" s="173">
        <f t="shared" si="9"/>
        <v>1.98</v>
      </c>
      <c r="T56" s="174">
        <f t="shared" si="10"/>
        <v>1</v>
      </c>
      <c r="U56" s="174">
        <f t="shared" si="11"/>
        <v>1.98</v>
      </c>
      <c r="V56" s="184">
        <f t="shared" si="12"/>
        <v>113.632794</v>
      </c>
      <c r="W56" s="173">
        <f t="shared" ref="W56:X56" si="41">C56/100</f>
        <v>0.99</v>
      </c>
      <c r="X56" s="173">
        <f t="shared" si="41"/>
        <v>1.87</v>
      </c>
      <c r="Y56" s="173">
        <f t="shared" si="14"/>
        <v>1.98</v>
      </c>
      <c r="Z56" s="185">
        <f t="shared" si="15"/>
        <v>3.665574</v>
      </c>
    </row>
    <row r="57" ht="27.0" customHeight="1">
      <c r="A57" s="174">
        <v>26.0</v>
      </c>
      <c r="B57" s="186" t="s">
        <v>55</v>
      </c>
      <c r="C57" s="186">
        <v>84.0</v>
      </c>
      <c r="D57" s="186">
        <v>187.0</v>
      </c>
      <c r="E57" s="186">
        <v>236.0</v>
      </c>
      <c r="F57" s="186">
        <f t="shared" si="5"/>
        <v>0</v>
      </c>
      <c r="G57" s="186">
        <f t="shared" si="6"/>
        <v>114.919728</v>
      </c>
      <c r="H57" s="187">
        <f t="shared" si="7"/>
        <v>114.919728</v>
      </c>
      <c r="I57" s="186">
        <v>1.0</v>
      </c>
      <c r="J57" s="188">
        <f t="shared" si="8"/>
        <v>114.919728</v>
      </c>
      <c r="K57" s="139"/>
      <c r="L57" s="208"/>
      <c r="M57" s="252">
        <f t="shared" si="18"/>
        <v>1</v>
      </c>
      <c r="N57" s="252"/>
      <c r="O57" s="139"/>
      <c r="P57" s="139"/>
      <c r="Q57" s="173"/>
      <c r="R57" s="183">
        <v>31.0</v>
      </c>
      <c r="S57" s="173">
        <f t="shared" si="9"/>
        <v>2.36</v>
      </c>
      <c r="T57" s="174">
        <f t="shared" si="10"/>
        <v>1</v>
      </c>
      <c r="U57" s="174">
        <f t="shared" si="11"/>
        <v>2.36</v>
      </c>
      <c r="V57" s="184">
        <f t="shared" si="12"/>
        <v>114.919728</v>
      </c>
      <c r="W57" s="173">
        <f t="shared" ref="W57:X57" si="42">C57/100</f>
        <v>0.84</v>
      </c>
      <c r="X57" s="173">
        <f t="shared" si="42"/>
        <v>1.87</v>
      </c>
      <c r="Y57" s="173">
        <f t="shared" si="14"/>
        <v>2.36</v>
      </c>
      <c r="Z57" s="185">
        <f t="shared" si="15"/>
        <v>3.707088</v>
      </c>
    </row>
    <row r="58" ht="27.0" customHeight="1">
      <c r="A58" s="174"/>
      <c r="B58" s="173"/>
      <c r="C58" s="173"/>
      <c r="D58" s="173"/>
      <c r="E58" s="173"/>
      <c r="F58" s="173"/>
      <c r="G58" s="173"/>
      <c r="H58" s="177"/>
      <c r="I58" s="174"/>
      <c r="J58" s="189">
        <f>+Q84</f>
        <v>137.2</v>
      </c>
      <c r="K58" s="139"/>
      <c r="L58" s="139"/>
      <c r="M58" s="139"/>
      <c r="N58" s="139"/>
      <c r="O58" s="139"/>
      <c r="P58" s="139"/>
      <c r="Q58" s="139"/>
      <c r="R58" s="190"/>
      <c r="S58" s="191">
        <f t="shared" si="9"/>
        <v>0</v>
      </c>
      <c r="T58" s="192" t="str">
        <f t="shared" si="10"/>
        <v/>
      </c>
      <c r="U58" s="192">
        <f t="shared" si="11"/>
        <v>0</v>
      </c>
      <c r="V58" s="193"/>
      <c r="W58" s="191">
        <f t="shared" ref="W58:X58" si="43">C58/100</f>
        <v>0</v>
      </c>
      <c r="X58" s="191">
        <f t="shared" si="43"/>
        <v>0</v>
      </c>
      <c r="Y58" s="191">
        <f t="shared" si="14"/>
        <v>0</v>
      </c>
      <c r="Z58" s="194">
        <f t="shared" si="15"/>
        <v>0</v>
      </c>
    </row>
    <row r="59" ht="27.0" customHeight="1">
      <c r="A59" s="174"/>
      <c r="B59" s="195"/>
      <c r="C59" s="195"/>
      <c r="D59" s="195"/>
      <c r="E59" s="195"/>
      <c r="F59" s="195"/>
      <c r="G59" s="195"/>
      <c r="H59" s="196"/>
      <c r="I59" s="197">
        <f>SUM(I32:I57)</f>
        <v>32</v>
      </c>
      <c r="J59" s="198">
        <f>SUM(J32:J58)</f>
        <v>13587.69873</v>
      </c>
      <c r="K59" s="199"/>
      <c r="L59" s="199"/>
      <c r="M59" s="199"/>
      <c r="N59" s="199"/>
      <c r="O59" s="199"/>
      <c r="P59" s="199"/>
      <c r="Q59" s="199"/>
      <c r="R59" s="141"/>
      <c r="S59" s="199">
        <f>SUMIFS($T$32:$T$57,$S$32:$S$57,"&gt;=3")</f>
        <v>8</v>
      </c>
      <c r="T59" s="199">
        <f t="shared" ref="T59:U59" si="44">SUM(T32:T57)</f>
        <v>32</v>
      </c>
      <c r="U59" s="199">
        <f t="shared" si="44"/>
        <v>253.98</v>
      </c>
      <c r="V59" s="199"/>
      <c r="W59" s="199"/>
      <c r="X59" s="199"/>
      <c r="Y59" s="199"/>
      <c r="Z59" s="200">
        <f>SUM(Z32:Z58)</f>
        <v>512.399636</v>
      </c>
    </row>
    <row r="60" ht="29.25" customHeight="1">
      <c r="A60" s="139"/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141"/>
      <c r="S60" s="193"/>
      <c r="T60" s="139"/>
      <c r="U60" s="139"/>
      <c r="V60" s="139"/>
      <c r="W60" s="139"/>
      <c r="X60" s="139"/>
      <c r="Y60" s="139"/>
      <c r="Z60" s="139"/>
    </row>
    <row r="61" ht="29.25" customHeight="1">
      <c r="A61" s="139"/>
      <c r="B61" s="139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90"/>
      <c r="S61" s="139"/>
      <c r="T61" s="139" t="s">
        <v>48</v>
      </c>
      <c r="U61" s="139" t="s">
        <v>60</v>
      </c>
      <c r="V61" s="139"/>
      <c r="W61" s="139"/>
      <c r="X61" s="139"/>
      <c r="Y61" s="139"/>
      <c r="Z61" s="139"/>
    </row>
    <row r="62" ht="29.25" customHeight="1">
      <c r="A62" s="139"/>
      <c r="B62" s="139"/>
      <c r="C62" s="139"/>
      <c r="D62" s="139"/>
      <c r="E62" s="139"/>
      <c r="F62" s="139"/>
      <c r="G62" s="139"/>
      <c r="H62" s="140"/>
      <c r="I62" s="139"/>
      <c r="J62" s="139"/>
      <c r="K62" s="139"/>
      <c r="L62" s="139"/>
      <c r="M62" s="139"/>
      <c r="N62" s="139"/>
      <c r="O62" s="139"/>
      <c r="P62" s="139"/>
      <c r="Q62" s="139"/>
      <c r="R62" s="141"/>
      <c r="S62" s="139" t="s">
        <v>31</v>
      </c>
      <c r="T62" s="201">
        <f>SUMIFS($J$32:$J$57,$S$32:$S$57,"&gt;=3")</f>
        <v>11198.9744</v>
      </c>
      <c r="U62" s="202"/>
      <c r="V62" s="139"/>
      <c r="W62" s="139"/>
      <c r="X62" s="139"/>
      <c r="Y62" s="139"/>
      <c r="Z62" s="139"/>
    </row>
    <row r="63" ht="29.25" customHeight="1">
      <c r="A63" s="139" t="s">
        <v>32</v>
      </c>
      <c r="B63" s="139"/>
      <c r="C63" s="139"/>
      <c r="D63" s="139" t="s">
        <v>33</v>
      </c>
      <c r="E63" s="139"/>
      <c r="F63" s="139"/>
      <c r="G63" s="139"/>
      <c r="H63" s="140"/>
      <c r="I63" s="139"/>
      <c r="J63" s="139"/>
      <c r="K63" s="139"/>
      <c r="L63" s="139"/>
      <c r="M63" s="139"/>
      <c r="N63" s="139"/>
      <c r="O63" s="139"/>
      <c r="P63" s="139"/>
      <c r="Q63" s="139"/>
      <c r="R63" s="141"/>
      <c r="S63" s="139" t="s">
        <v>34</v>
      </c>
      <c r="T63" s="203">
        <f>J59-T62</f>
        <v>2388.724328</v>
      </c>
      <c r="U63" s="202">
        <f>+SUMIFS($U$32:$U$57,$S$32:$S$57,"&gt;=3")</f>
        <v>208</v>
      </c>
      <c r="V63" s="139"/>
      <c r="W63" s="139"/>
      <c r="X63" s="139"/>
      <c r="Y63" s="139"/>
      <c r="Z63" s="139"/>
    </row>
    <row r="64" ht="29.25" customHeight="1">
      <c r="A64" s="139"/>
      <c r="B64" s="139"/>
      <c r="C64" s="139"/>
      <c r="D64" s="139"/>
      <c r="E64" s="139"/>
      <c r="F64" s="139"/>
      <c r="G64" s="139"/>
      <c r="H64" s="140"/>
      <c r="I64" s="139"/>
      <c r="J64" s="139"/>
      <c r="K64" s="139"/>
      <c r="L64" s="139"/>
      <c r="M64" s="139"/>
      <c r="N64" s="139"/>
      <c r="O64" s="139"/>
      <c r="P64" s="139"/>
      <c r="Q64" s="139"/>
      <c r="R64" s="190"/>
      <c r="S64" s="139"/>
      <c r="T64" s="204">
        <f>+I59</f>
        <v>32</v>
      </c>
      <c r="U64" s="139"/>
      <c r="V64" s="139"/>
      <c r="W64" s="139"/>
      <c r="X64" s="139"/>
      <c r="Y64" s="139"/>
      <c r="Z64" s="139"/>
    </row>
    <row r="65" ht="39.0" customHeight="1">
      <c r="A65" s="173"/>
      <c r="B65" s="174" t="s">
        <v>12</v>
      </c>
      <c r="C65" s="175" t="s">
        <v>61</v>
      </c>
      <c r="D65" s="52"/>
      <c r="E65" s="53"/>
      <c r="F65" s="176"/>
      <c r="G65" s="176"/>
      <c r="H65" s="177" t="s">
        <v>14</v>
      </c>
      <c r="I65" s="174" t="s">
        <v>15</v>
      </c>
      <c r="J65" s="174" t="s">
        <v>16</v>
      </c>
      <c r="K65" s="139"/>
      <c r="L65" s="139"/>
      <c r="M65" s="139"/>
      <c r="N65" s="139"/>
      <c r="O65" s="139"/>
      <c r="P65" s="139"/>
      <c r="Q65" s="139"/>
      <c r="R65" s="141"/>
      <c r="S65" s="139"/>
      <c r="T65" s="139"/>
      <c r="U65" s="139"/>
      <c r="V65" s="139"/>
      <c r="W65" s="139"/>
      <c r="X65" s="139"/>
      <c r="Y65" s="139"/>
      <c r="Z65" s="139"/>
    </row>
    <row r="66" ht="27.0" customHeight="1">
      <c r="A66" s="154">
        <v>1.0</v>
      </c>
      <c r="B66" s="205" t="s">
        <v>73</v>
      </c>
      <c r="C66" s="205">
        <v>86.0</v>
      </c>
      <c r="D66" s="205">
        <v>216.0</v>
      </c>
      <c r="E66" s="205">
        <v>156.0</v>
      </c>
      <c r="F66" s="205">
        <f t="shared" ref="F66:F68" si="45">1-VALUE(IF(RIGHT(B66, 1)="%", RIGHT(B66, 3), 0))</f>
        <v>1</v>
      </c>
      <c r="G66" s="205">
        <f t="shared" ref="G66:G68" si="46">+Q66*C66/100*D66/100*E66/100</f>
        <v>0</v>
      </c>
      <c r="H66" s="206">
        <f t="shared" ref="H66:H68" si="47">IF(F66=0, G66, F66*G66)</f>
        <v>0</v>
      </c>
      <c r="I66" s="205">
        <v>1.0</v>
      </c>
      <c r="J66" s="207">
        <f t="shared" ref="J66:J68" si="48">+I66*H66</f>
        <v>0</v>
      </c>
      <c r="K66" s="139"/>
      <c r="L66" s="173">
        <f t="shared" ref="L66:L68" si="49">D66*25.4/1000</f>
        <v>5.4864</v>
      </c>
      <c r="M66" s="174">
        <f t="shared" ref="M66:M68" si="50">+I66</f>
        <v>1</v>
      </c>
      <c r="N66" s="174">
        <f t="shared" ref="N66:N68" si="51">M66*L66</f>
        <v>5.4864</v>
      </c>
      <c r="O66" s="139"/>
      <c r="P66" s="139"/>
      <c r="Q66" s="139"/>
      <c r="R66" s="141"/>
      <c r="S66" s="139"/>
      <c r="T66" s="139"/>
      <c r="U66" s="139"/>
      <c r="V66" s="139"/>
      <c r="W66" s="139"/>
      <c r="X66" s="139"/>
      <c r="Y66" s="139"/>
      <c r="Z66" s="139"/>
    </row>
    <row r="67" ht="27.0" customHeight="1">
      <c r="A67" s="154">
        <v>2.0</v>
      </c>
      <c r="B67" s="205" t="s">
        <v>26</v>
      </c>
      <c r="C67" s="205">
        <v>80.0</v>
      </c>
      <c r="D67" s="205">
        <v>216.0</v>
      </c>
      <c r="E67" s="205">
        <v>163.0</v>
      </c>
      <c r="F67" s="205">
        <f t="shared" si="45"/>
        <v>1</v>
      </c>
      <c r="G67" s="205">
        <f t="shared" si="46"/>
        <v>0</v>
      </c>
      <c r="H67" s="206">
        <f t="shared" si="47"/>
        <v>0</v>
      </c>
      <c r="I67" s="205">
        <v>1.0</v>
      </c>
      <c r="J67" s="207">
        <f t="shared" si="48"/>
        <v>0</v>
      </c>
      <c r="K67" s="139"/>
      <c r="L67" s="173">
        <f t="shared" si="49"/>
        <v>5.4864</v>
      </c>
      <c r="M67" s="174">
        <f t="shared" si="50"/>
        <v>1</v>
      </c>
      <c r="N67" s="174">
        <f t="shared" si="51"/>
        <v>5.4864</v>
      </c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</row>
    <row r="68" ht="27.0" customHeight="1">
      <c r="A68" s="154">
        <v>3.0</v>
      </c>
      <c r="B68" s="253" t="s">
        <v>55</v>
      </c>
      <c r="C68" s="253">
        <v>94.0</v>
      </c>
      <c r="D68" s="253">
        <v>187.0</v>
      </c>
      <c r="E68" s="253">
        <v>190.0</v>
      </c>
      <c r="F68" s="253">
        <f t="shared" si="45"/>
        <v>1</v>
      </c>
      <c r="G68" s="253">
        <f t="shared" si="46"/>
        <v>0</v>
      </c>
      <c r="H68" s="254">
        <f t="shared" si="47"/>
        <v>0</v>
      </c>
      <c r="I68" s="253">
        <v>1.0</v>
      </c>
      <c r="J68" s="188">
        <f t="shared" si="48"/>
        <v>0</v>
      </c>
      <c r="K68" s="139"/>
      <c r="L68" s="173">
        <f t="shared" si="49"/>
        <v>4.7498</v>
      </c>
      <c r="M68" s="174">
        <f t="shared" si="50"/>
        <v>1</v>
      </c>
      <c r="N68" s="174">
        <f t="shared" si="51"/>
        <v>4.7498</v>
      </c>
      <c r="O68" s="139"/>
      <c r="P68" s="139"/>
      <c r="Q68" s="139"/>
      <c r="R68" s="139"/>
      <c r="S68" s="255"/>
      <c r="T68" s="139"/>
      <c r="U68" s="139"/>
      <c r="V68" s="139"/>
      <c r="W68" s="139"/>
      <c r="X68" s="139"/>
      <c r="Y68" s="139"/>
      <c r="Z68" s="139"/>
    </row>
    <row r="69" ht="18.75" customHeight="1">
      <c r="A69" s="139"/>
      <c r="B69" s="139"/>
      <c r="C69" s="139"/>
      <c r="D69" s="139"/>
      <c r="E69" s="139"/>
      <c r="F69" s="139"/>
      <c r="G69" s="139"/>
      <c r="H69" s="140" t="s">
        <v>38</v>
      </c>
      <c r="I69" s="139"/>
      <c r="J69" s="216">
        <f>SUM(J66:J68)</f>
        <v>0</v>
      </c>
      <c r="K69" s="217"/>
      <c r="L69" s="217"/>
      <c r="M69" s="217"/>
      <c r="N69" s="217"/>
      <c r="O69" s="217"/>
      <c r="P69" s="217"/>
      <c r="Q69" s="217"/>
      <c r="R69" s="139"/>
      <c r="S69" s="211"/>
      <c r="T69" s="139"/>
      <c r="U69" s="139"/>
      <c r="V69" s="139"/>
      <c r="W69" s="139"/>
      <c r="X69" s="139"/>
      <c r="Y69" s="139"/>
      <c r="Z69" s="139"/>
    </row>
    <row r="70" ht="18.75" customHeight="1">
      <c r="A70" s="144"/>
      <c r="B70" s="144"/>
      <c r="C70" s="144"/>
      <c r="D70" s="144"/>
      <c r="E70" s="144"/>
      <c r="F70" s="144"/>
      <c r="G70" s="144"/>
      <c r="H70" s="145"/>
      <c r="I70" s="170"/>
      <c r="J70" s="195">
        <f>+J69*60%</f>
        <v>0</v>
      </c>
      <c r="K70" s="195"/>
      <c r="L70" s="195"/>
      <c r="M70" s="195"/>
      <c r="N70" s="195"/>
      <c r="O70" s="195"/>
      <c r="P70" s="195"/>
      <c r="Q70" s="195">
        <f>+J69*40%</f>
        <v>0</v>
      </c>
      <c r="R70" s="139"/>
      <c r="S70" s="211"/>
      <c r="T70" s="139"/>
      <c r="U70" s="139"/>
      <c r="V70" s="139"/>
      <c r="W70" s="139"/>
      <c r="X70" s="139"/>
      <c r="Y70" s="139"/>
      <c r="Z70" s="139"/>
    </row>
    <row r="71" ht="18.75" customHeight="1">
      <c r="A71" s="139"/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211"/>
      <c r="T71" s="139"/>
      <c r="U71" s="139"/>
      <c r="V71" s="139"/>
      <c r="W71" s="139"/>
      <c r="X71" s="139"/>
      <c r="Y71" s="139"/>
      <c r="Z71" s="139"/>
    </row>
    <row r="72" ht="18.75" customHeight="1">
      <c r="A72" s="139" t="s">
        <v>39</v>
      </c>
      <c r="B72" s="139"/>
      <c r="C72" s="139"/>
      <c r="D72" s="139"/>
      <c r="E72" s="139"/>
      <c r="F72" s="139"/>
      <c r="G72" s="139"/>
      <c r="H72" s="140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211"/>
      <c r="T72" s="139"/>
      <c r="U72" s="139"/>
      <c r="V72" s="139"/>
      <c r="W72" s="139"/>
      <c r="X72" s="139"/>
      <c r="Y72" s="139"/>
      <c r="Z72" s="139"/>
    </row>
    <row r="73" ht="18.75" customHeight="1">
      <c r="A73" s="139"/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211"/>
      <c r="T73" s="139"/>
      <c r="U73" s="139"/>
      <c r="V73" s="139"/>
      <c r="W73" s="139"/>
      <c r="X73" s="139"/>
      <c r="Y73" s="139"/>
      <c r="Z73" s="139"/>
    </row>
    <row r="74" ht="34.5" customHeight="1">
      <c r="A74" s="173"/>
      <c r="B74" s="174" t="s">
        <v>12</v>
      </c>
      <c r="C74" s="175" t="s">
        <v>62</v>
      </c>
      <c r="D74" s="52"/>
      <c r="E74" s="53"/>
      <c r="F74" s="212"/>
      <c r="G74" s="212"/>
      <c r="H74" s="177" t="s">
        <v>14</v>
      </c>
      <c r="I74" s="213" t="s">
        <v>15</v>
      </c>
      <c r="J74" s="174" t="s">
        <v>16</v>
      </c>
      <c r="K74" s="139"/>
      <c r="L74" s="139"/>
      <c r="M74" s="139"/>
      <c r="N74" s="139"/>
      <c r="O74" s="139"/>
      <c r="P74" s="139"/>
      <c r="Q74" s="139"/>
      <c r="R74" s="141"/>
      <c r="S74" s="211"/>
      <c r="T74" s="139"/>
      <c r="U74" s="139"/>
      <c r="V74" s="139"/>
      <c r="W74" s="139"/>
      <c r="X74" s="139"/>
      <c r="Y74" s="139"/>
      <c r="Z74" s="139"/>
    </row>
    <row r="75" ht="22.5" customHeight="1">
      <c r="A75" s="174">
        <v>1.0</v>
      </c>
      <c r="B75" s="256" t="s">
        <v>70</v>
      </c>
      <c r="C75" s="192"/>
      <c r="D75" s="192"/>
      <c r="E75" s="192"/>
      <c r="F75" s="192"/>
      <c r="G75" s="192"/>
      <c r="H75" s="214">
        <v>45.0</v>
      </c>
      <c r="I75" s="192">
        <v>1.0</v>
      </c>
      <c r="J75" s="188">
        <f t="shared" ref="J75:J82" si="52">+I75*H75</f>
        <v>45</v>
      </c>
      <c r="K75" s="173"/>
      <c r="L75" s="173"/>
      <c r="M75" s="173"/>
      <c r="N75" s="173"/>
      <c r="O75" s="173"/>
      <c r="P75" s="173"/>
      <c r="Q75" s="215"/>
      <c r="R75" s="141"/>
      <c r="S75" s="211"/>
      <c r="T75" s="139"/>
      <c r="U75" s="139"/>
      <c r="V75" s="139"/>
      <c r="W75" s="139"/>
      <c r="X75" s="139"/>
      <c r="Y75" s="139"/>
      <c r="Z75" s="139"/>
    </row>
    <row r="76" ht="22.5" customHeight="1">
      <c r="A76" s="174">
        <v>2.0</v>
      </c>
      <c r="B76" s="257" t="s">
        <v>70</v>
      </c>
      <c r="C76" s="192"/>
      <c r="D76" s="192"/>
      <c r="E76" s="192"/>
      <c r="F76" s="192"/>
      <c r="G76" s="192"/>
      <c r="H76" s="214">
        <v>30.0</v>
      </c>
      <c r="I76" s="192">
        <v>1.0</v>
      </c>
      <c r="J76" s="188">
        <f t="shared" si="52"/>
        <v>30</v>
      </c>
      <c r="K76" s="173"/>
      <c r="L76" s="173"/>
      <c r="M76" s="173"/>
      <c r="N76" s="173"/>
      <c r="O76" s="173"/>
      <c r="P76" s="173"/>
      <c r="Q76" s="215"/>
      <c r="R76" s="141"/>
      <c r="S76" s="211"/>
      <c r="T76" s="139"/>
      <c r="U76" s="139"/>
      <c r="V76" s="139"/>
      <c r="W76" s="139"/>
      <c r="X76" s="139"/>
      <c r="Y76" s="139"/>
      <c r="Z76" s="139"/>
    </row>
    <row r="77" ht="22.5" customHeight="1">
      <c r="A77" s="174">
        <v>3.0</v>
      </c>
      <c r="B77" s="258" t="s">
        <v>73</v>
      </c>
      <c r="C77" s="192"/>
      <c r="D77" s="192"/>
      <c r="E77" s="192"/>
      <c r="F77" s="192"/>
      <c r="G77" s="192"/>
      <c r="H77" s="214">
        <v>30.0</v>
      </c>
      <c r="I77" s="192">
        <v>1.0</v>
      </c>
      <c r="J77" s="188">
        <f t="shared" si="52"/>
        <v>30</v>
      </c>
      <c r="K77" s="173"/>
      <c r="L77" s="173"/>
      <c r="M77" s="173"/>
      <c r="N77" s="173"/>
      <c r="O77" s="173"/>
      <c r="P77" s="173"/>
      <c r="Q77" s="215"/>
      <c r="R77" s="141"/>
      <c r="S77" s="211"/>
      <c r="T77" s="139"/>
      <c r="U77" s="139"/>
      <c r="V77" s="139"/>
      <c r="W77" s="139"/>
      <c r="X77" s="139"/>
      <c r="Y77" s="139"/>
      <c r="Z77" s="139"/>
    </row>
    <row r="78" ht="22.5" customHeight="1">
      <c r="A78" s="174">
        <v>4.0</v>
      </c>
      <c r="B78" s="257" t="s">
        <v>73</v>
      </c>
      <c r="C78" s="192"/>
      <c r="D78" s="192"/>
      <c r="E78" s="192"/>
      <c r="F78" s="192"/>
      <c r="G78" s="192"/>
      <c r="H78" s="214">
        <v>52.0</v>
      </c>
      <c r="I78" s="192">
        <v>1.0</v>
      </c>
      <c r="J78" s="188">
        <f t="shared" si="52"/>
        <v>52</v>
      </c>
      <c r="K78" s="173"/>
      <c r="L78" s="173"/>
      <c r="M78" s="173"/>
      <c r="N78" s="173"/>
      <c r="O78" s="173"/>
      <c r="P78" s="173"/>
      <c r="Q78" s="215"/>
      <c r="R78" s="141"/>
      <c r="S78" s="140"/>
      <c r="T78" s="139"/>
      <c r="U78" s="139"/>
      <c r="V78" s="139"/>
      <c r="W78" s="139"/>
      <c r="X78" s="139"/>
      <c r="Y78" s="139"/>
      <c r="Z78" s="139"/>
    </row>
    <row r="79" ht="22.5" customHeight="1">
      <c r="A79" s="174">
        <v>5.0</v>
      </c>
      <c r="B79" s="258" t="s">
        <v>26</v>
      </c>
      <c r="C79" s="192"/>
      <c r="D79" s="192"/>
      <c r="E79" s="192"/>
      <c r="F79" s="192"/>
      <c r="G79" s="192"/>
      <c r="H79" s="214">
        <v>63.0</v>
      </c>
      <c r="I79" s="192">
        <v>1.0</v>
      </c>
      <c r="J79" s="188">
        <f t="shared" si="52"/>
        <v>63</v>
      </c>
      <c r="K79" s="173"/>
      <c r="L79" s="173"/>
      <c r="M79" s="173"/>
      <c r="N79" s="173"/>
      <c r="O79" s="173"/>
      <c r="P79" s="173"/>
      <c r="Q79" s="215"/>
      <c r="R79" s="141"/>
      <c r="S79" s="140"/>
      <c r="T79" s="139"/>
      <c r="U79" s="139"/>
      <c r="V79" s="139"/>
      <c r="W79" s="139"/>
      <c r="X79" s="139"/>
      <c r="Y79" s="139"/>
      <c r="Z79" s="139"/>
    </row>
    <row r="80" ht="22.5" customHeight="1">
      <c r="A80" s="174">
        <v>6.0</v>
      </c>
      <c r="B80" s="257" t="s">
        <v>26</v>
      </c>
      <c r="C80" s="192"/>
      <c r="D80" s="192"/>
      <c r="E80" s="192"/>
      <c r="F80" s="192"/>
      <c r="G80" s="192"/>
      <c r="H80" s="214">
        <v>40.0</v>
      </c>
      <c r="I80" s="192">
        <v>1.0</v>
      </c>
      <c r="J80" s="188">
        <f t="shared" si="52"/>
        <v>40</v>
      </c>
      <c r="K80" s="173"/>
      <c r="L80" s="173"/>
      <c r="M80" s="173"/>
      <c r="N80" s="173"/>
      <c r="O80" s="173"/>
      <c r="P80" s="173"/>
      <c r="Q80" s="215"/>
      <c r="R80" s="141"/>
      <c r="S80" s="140"/>
      <c r="T80" s="139"/>
      <c r="U80" s="139"/>
      <c r="V80" s="139"/>
      <c r="W80" s="139"/>
      <c r="X80" s="139"/>
      <c r="Y80" s="139"/>
      <c r="Z80" s="139"/>
    </row>
    <row r="81" ht="22.5" customHeight="1">
      <c r="A81" s="174">
        <v>7.0</v>
      </c>
      <c r="B81" s="258" t="s">
        <v>55</v>
      </c>
      <c r="C81" s="192"/>
      <c r="D81" s="192"/>
      <c r="E81" s="192"/>
      <c r="F81" s="192"/>
      <c r="G81" s="192"/>
      <c r="H81" s="214">
        <v>60.0</v>
      </c>
      <c r="I81" s="192">
        <v>1.0</v>
      </c>
      <c r="J81" s="188">
        <f t="shared" si="52"/>
        <v>60</v>
      </c>
      <c r="K81" s="173"/>
      <c r="L81" s="173"/>
      <c r="M81" s="173"/>
      <c r="N81" s="173"/>
      <c r="O81" s="173"/>
      <c r="P81" s="173"/>
      <c r="Q81" s="215"/>
      <c r="R81" s="141"/>
      <c r="S81" s="139"/>
      <c r="T81" s="139"/>
      <c r="U81" s="139"/>
      <c r="V81" s="139"/>
      <c r="W81" s="139"/>
      <c r="X81" s="139"/>
      <c r="Y81" s="139"/>
      <c r="Z81" s="139"/>
    </row>
    <row r="82" ht="22.5" customHeight="1">
      <c r="A82" s="174">
        <v>8.0</v>
      </c>
      <c r="B82" s="257" t="s">
        <v>55</v>
      </c>
      <c r="C82" s="192"/>
      <c r="D82" s="192"/>
      <c r="E82" s="192"/>
      <c r="F82" s="192"/>
      <c r="G82" s="192"/>
      <c r="H82" s="214">
        <v>23.0</v>
      </c>
      <c r="I82" s="192">
        <v>1.0</v>
      </c>
      <c r="J82" s="188">
        <f t="shared" si="52"/>
        <v>23</v>
      </c>
      <c r="K82" s="173"/>
      <c r="L82" s="173"/>
      <c r="M82" s="173"/>
      <c r="N82" s="173"/>
      <c r="O82" s="173"/>
      <c r="P82" s="173"/>
      <c r="Q82" s="215"/>
      <c r="R82" s="141"/>
      <c r="S82" s="139"/>
      <c r="T82" s="139"/>
      <c r="U82" s="139"/>
      <c r="V82" s="139"/>
      <c r="W82" s="139"/>
      <c r="X82" s="139"/>
      <c r="Y82" s="139"/>
      <c r="Z82" s="139"/>
    </row>
    <row r="83" ht="18.75" customHeight="1">
      <c r="A83" s="139"/>
      <c r="B83" s="139"/>
      <c r="C83" s="139"/>
      <c r="D83" s="139"/>
      <c r="E83" s="139"/>
      <c r="F83" s="139"/>
      <c r="G83" s="139"/>
      <c r="H83" s="140" t="s">
        <v>38</v>
      </c>
      <c r="I83" s="139"/>
      <c r="J83" s="216">
        <f>SUM(J75:J82)</f>
        <v>343</v>
      </c>
      <c r="K83" s="217"/>
      <c r="L83" s="217"/>
      <c r="M83" s="217"/>
      <c r="N83" s="217"/>
      <c r="O83" s="217"/>
      <c r="P83" s="217"/>
      <c r="Q83" s="217"/>
      <c r="R83" s="141"/>
      <c r="S83" s="139"/>
      <c r="T83" s="139"/>
      <c r="U83" s="139"/>
      <c r="V83" s="139"/>
      <c r="W83" s="139"/>
      <c r="X83" s="139"/>
      <c r="Y83" s="139"/>
      <c r="Z83" s="139"/>
    </row>
    <row r="84" ht="18.75" customHeight="1">
      <c r="A84" s="144"/>
      <c r="B84" s="144"/>
      <c r="C84" s="144"/>
      <c r="D84" s="144"/>
      <c r="E84" s="144"/>
      <c r="F84" s="144"/>
      <c r="G84" s="144"/>
      <c r="H84" s="145"/>
      <c r="I84" s="170"/>
      <c r="J84" s="195">
        <f>+J83*60%</f>
        <v>205.8</v>
      </c>
      <c r="K84" s="195"/>
      <c r="L84" s="195"/>
      <c r="M84" s="195"/>
      <c r="N84" s="195"/>
      <c r="O84" s="195"/>
      <c r="P84" s="195"/>
      <c r="Q84" s="195">
        <f>+J83*40%</f>
        <v>137.2</v>
      </c>
      <c r="R84" s="141"/>
      <c r="S84" s="139"/>
      <c r="T84" s="139"/>
      <c r="U84" s="139"/>
      <c r="V84" s="139"/>
      <c r="W84" s="139"/>
      <c r="X84" s="139"/>
      <c r="Y84" s="139"/>
      <c r="Z84" s="139"/>
    </row>
    <row r="85" ht="18.75" customHeight="1">
      <c r="A85" s="139"/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141"/>
      <c r="S85" s="139"/>
      <c r="T85" s="139"/>
      <c r="U85" s="139"/>
      <c r="V85" s="139"/>
      <c r="W85" s="139"/>
      <c r="X85" s="139"/>
      <c r="Y85" s="139"/>
      <c r="Z85" s="139"/>
    </row>
    <row r="86" ht="19.5" customHeight="1">
      <c r="A86" s="218" t="s">
        <v>41</v>
      </c>
      <c r="B86" s="139"/>
      <c r="C86" s="139"/>
      <c r="D86" s="139"/>
      <c r="E86" s="139"/>
      <c r="F86" s="139"/>
      <c r="G86" s="139"/>
      <c r="H86" s="140"/>
      <c r="I86" s="139"/>
      <c r="J86" s="139"/>
      <c r="K86" s="139"/>
      <c r="L86" s="139"/>
      <c r="M86" s="139"/>
      <c r="N86" s="139"/>
      <c r="O86" s="139"/>
      <c r="P86" s="139"/>
      <c r="Q86" s="139"/>
      <c r="R86" s="249"/>
      <c r="S86" s="7"/>
      <c r="T86" s="7"/>
      <c r="U86" s="7"/>
      <c r="V86" s="7"/>
      <c r="W86" s="7"/>
      <c r="X86" s="7"/>
      <c r="Y86" s="7"/>
      <c r="Z86" s="7"/>
    </row>
    <row r="87" ht="57.0" customHeight="1">
      <c r="A87" s="219"/>
      <c r="B87" s="220" t="s">
        <v>42</v>
      </c>
      <c r="C87" s="220" t="s">
        <v>43</v>
      </c>
      <c r="D87" s="220" t="s">
        <v>44</v>
      </c>
      <c r="E87" s="220" t="s">
        <v>45</v>
      </c>
      <c r="F87" s="220"/>
      <c r="G87" s="220"/>
      <c r="H87" s="221" t="s">
        <v>46</v>
      </c>
      <c r="I87" s="222" t="s">
        <v>47</v>
      </c>
      <c r="J87" s="139"/>
      <c r="K87" s="139"/>
      <c r="L87" s="139"/>
      <c r="M87" s="139"/>
      <c r="N87" s="139"/>
      <c r="O87" s="139"/>
      <c r="P87" s="139"/>
      <c r="Q87" s="139"/>
      <c r="R87" s="249"/>
      <c r="S87" s="7"/>
      <c r="T87" s="7"/>
      <c r="U87" s="7"/>
      <c r="V87" s="7"/>
      <c r="W87" s="7"/>
      <c r="X87" s="7"/>
      <c r="Y87" s="7"/>
      <c r="Z87" s="7"/>
    </row>
    <row r="88" ht="18.75" customHeight="1">
      <c r="A88" s="223" t="s">
        <v>48</v>
      </c>
      <c r="B88" s="224">
        <f>+E25</f>
        <v>15185.1891</v>
      </c>
      <c r="C88" s="225">
        <f>+J59</f>
        <v>13587.69873</v>
      </c>
      <c r="D88" s="225">
        <f>+J70</f>
        <v>0</v>
      </c>
      <c r="E88" s="226">
        <f>+J84</f>
        <v>205.8</v>
      </c>
      <c r="F88" s="226"/>
      <c r="G88" s="226"/>
      <c r="H88" s="227">
        <f>+I25</f>
        <v>739.3328884</v>
      </c>
      <c r="I88" s="228">
        <f>+B88-C88-D88-E88-H88</f>
        <v>652.3574836</v>
      </c>
      <c r="J88" s="139"/>
      <c r="K88" s="139"/>
      <c r="L88" s="139"/>
      <c r="M88" s="139"/>
      <c r="N88" s="139"/>
      <c r="O88" s="139"/>
      <c r="P88" s="139"/>
      <c r="Q88" s="139"/>
      <c r="R88" s="249"/>
      <c r="S88" s="7"/>
      <c r="T88" s="7"/>
      <c r="U88" s="7"/>
      <c r="V88" s="7"/>
      <c r="W88" s="7"/>
      <c r="X88" s="7"/>
      <c r="Y88" s="7"/>
      <c r="Z88" s="7"/>
    </row>
    <row r="89" ht="19.5" customHeight="1">
      <c r="A89" s="229" t="s">
        <v>49</v>
      </c>
      <c r="B89" s="230"/>
      <c r="C89" s="231">
        <f>+C88/B88</f>
        <v>0.8947994416</v>
      </c>
      <c r="D89" s="231">
        <f>+D88/B88</f>
        <v>0</v>
      </c>
      <c r="E89" s="231">
        <f>+E88/B88</f>
        <v>0.01355267943</v>
      </c>
      <c r="F89" s="231"/>
      <c r="G89" s="231"/>
      <c r="H89" s="232">
        <f>+H88/B88</f>
        <v>0.04868776303</v>
      </c>
      <c r="I89" s="233">
        <f>+I88/B88</f>
        <v>0.04296011589</v>
      </c>
      <c r="J89" s="139"/>
      <c r="K89" s="139"/>
      <c r="L89" s="139"/>
      <c r="M89" s="139"/>
      <c r="N89" s="139"/>
      <c r="O89" s="139"/>
      <c r="P89" s="139"/>
      <c r="Q89" s="139"/>
      <c r="R89" s="249"/>
      <c r="S89" s="7"/>
      <c r="T89" s="7"/>
      <c r="U89" s="7"/>
      <c r="V89" s="7"/>
      <c r="W89" s="7"/>
      <c r="X89" s="7"/>
      <c r="Y89" s="7"/>
      <c r="Z89" s="7"/>
    </row>
    <row r="90" ht="19.5" customHeight="1">
      <c r="A90" s="160"/>
      <c r="B90" s="234"/>
      <c r="C90" s="235"/>
      <c r="D90" s="235"/>
      <c r="E90" s="235"/>
      <c r="F90" s="235"/>
      <c r="G90" s="235"/>
      <c r="H90" s="236"/>
      <c r="I90" s="237"/>
      <c r="J90" s="139"/>
      <c r="K90" s="139"/>
      <c r="L90" s="139"/>
      <c r="M90" s="139"/>
      <c r="N90" s="139"/>
      <c r="O90" s="139"/>
      <c r="P90" s="139"/>
      <c r="Q90" s="139"/>
      <c r="R90" s="249"/>
      <c r="S90" s="7"/>
      <c r="T90" s="7"/>
      <c r="U90" s="7"/>
      <c r="V90" s="7"/>
      <c r="W90" s="7"/>
      <c r="X90" s="7"/>
      <c r="Y90" s="7"/>
      <c r="Z90" s="7"/>
    </row>
    <row r="91" ht="18.75" customHeight="1">
      <c r="A91" s="238"/>
      <c r="B91" s="239"/>
      <c r="C91" s="239"/>
      <c r="D91" s="239" t="s">
        <v>50</v>
      </c>
      <c r="E91" s="239" t="s">
        <v>48</v>
      </c>
      <c r="F91" s="239"/>
      <c r="G91" s="239"/>
      <c r="H91" s="240">
        <f>+D88+E88+H88+I88</f>
        <v>1597.490372</v>
      </c>
      <c r="I91" s="241"/>
      <c r="J91" s="139"/>
      <c r="K91" s="139"/>
      <c r="L91" s="139"/>
      <c r="M91" s="139"/>
      <c r="N91" s="139"/>
      <c r="O91" s="139"/>
      <c r="P91" s="139"/>
      <c r="Q91" s="139"/>
      <c r="R91" s="249"/>
      <c r="S91" s="7"/>
      <c r="T91" s="7"/>
      <c r="U91" s="7"/>
      <c r="V91" s="7"/>
      <c r="W91" s="7"/>
      <c r="X91" s="7"/>
      <c r="Y91" s="7"/>
      <c r="Z91" s="7"/>
    </row>
    <row r="92" ht="18.75" customHeight="1">
      <c r="A92" s="242"/>
      <c r="B92" s="139"/>
      <c r="C92" s="139"/>
      <c r="D92" s="139"/>
      <c r="E92" s="139" t="s">
        <v>49</v>
      </c>
      <c r="F92" s="139"/>
      <c r="G92" s="139"/>
      <c r="H92" s="236">
        <f>+H91/B88</f>
        <v>0.1052005584</v>
      </c>
      <c r="I92" s="243"/>
      <c r="J92" s="139"/>
      <c r="K92" s="139"/>
      <c r="L92" s="139"/>
      <c r="M92" s="139"/>
      <c r="N92" s="139"/>
      <c r="O92" s="139"/>
      <c r="P92" s="139"/>
      <c r="Q92" s="139"/>
      <c r="R92" s="249"/>
      <c r="S92" s="7"/>
      <c r="T92" s="7"/>
      <c r="U92" s="7"/>
      <c r="V92" s="7"/>
      <c r="W92" s="7"/>
      <c r="X92" s="7"/>
      <c r="Y92" s="7"/>
      <c r="Z92" s="7"/>
    </row>
    <row r="93" ht="18.75" customHeight="1">
      <c r="A93" s="242"/>
      <c r="B93" s="139"/>
      <c r="C93" s="139" t="s">
        <v>51</v>
      </c>
      <c r="D93" s="139"/>
      <c r="E93" s="139"/>
      <c r="F93" s="139"/>
      <c r="G93" s="139"/>
      <c r="H93" s="140"/>
      <c r="I93" s="243"/>
      <c r="J93" s="139"/>
      <c r="K93" s="139"/>
      <c r="L93" s="139"/>
      <c r="M93" s="139"/>
      <c r="N93" s="139"/>
      <c r="O93" s="139"/>
      <c r="P93" s="139"/>
      <c r="Q93" s="139"/>
      <c r="R93" s="249"/>
      <c r="S93" s="7"/>
      <c r="T93" s="7"/>
      <c r="U93" s="7"/>
      <c r="V93" s="7"/>
      <c r="W93" s="7"/>
      <c r="X93" s="7"/>
      <c r="Y93" s="7"/>
      <c r="Z93" s="7"/>
    </row>
    <row r="94" ht="18.75" customHeight="1">
      <c r="A94" s="242"/>
      <c r="B94" s="139"/>
      <c r="C94" s="139"/>
      <c r="D94" s="139" t="s">
        <v>52</v>
      </c>
      <c r="E94" s="139"/>
      <c r="F94" s="139"/>
      <c r="G94" s="139"/>
      <c r="H94" s="140">
        <f>+H93*(H91-H88)</f>
        <v>0</v>
      </c>
      <c r="I94" s="243"/>
      <c r="J94" s="139"/>
      <c r="K94" s="139"/>
      <c r="L94" s="139"/>
      <c r="M94" s="139"/>
      <c r="N94" s="139"/>
      <c r="O94" s="139"/>
      <c r="P94" s="139"/>
      <c r="Q94" s="139"/>
      <c r="R94" s="249"/>
      <c r="S94" s="7"/>
      <c r="T94" s="7"/>
      <c r="U94" s="7"/>
      <c r="V94" s="7"/>
      <c r="W94" s="7"/>
      <c r="X94" s="7"/>
      <c r="Y94" s="7"/>
      <c r="Z94" s="7"/>
    </row>
    <row r="95" ht="19.5" customHeight="1">
      <c r="A95" s="244"/>
      <c r="B95" s="245"/>
      <c r="C95" s="245"/>
      <c r="D95" s="245"/>
      <c r="E95" s="245"/>
      <c r="F95" s="245"/>
      <c r="G95" s="245"/>
      <c r="H95" s="246"/>
      <c r="I95" s="247"/>
      <c r="J95" s="139"/>
      <c r="K95" s="139"/>
      <c r="L95" s="139"/>
      <c r="M95" s="139"/>
      <c r="N95" s="139"/>
      <c r="O95" s="139"/>
      <c r="P95" s="139"/>
      <c r="Q95" s="139"/>
      <c r="R95" s="249"/>
      <c r="S95" s="7"/>
      <c r="T95" s="7"/>
      <c r="U95" s="7"/>
      <c r="V95" s="7"/>
      <c r="W95" s="7"/>
      <c r="X95" s="7"/>
      <c r="Y95" s="7"/>
      <c r="Z95" s="7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249"/>
      <c r="S96" s="7"/>
      <c r="T96" s="7"/>
      <c r="U96" s="7"/>
      <c r="V96" s="7"/>
      <c r="W96" s="7"/>
      <c r="X96" s="7"/>
      <c r="Y96" s="7"/>
      <c r="Z96" s="7"/>
    </row>
    <row r="97" ht="18.75" customHeight="1">
      <c r="A97" s="139"/>
      <c r="B97" s="139"/>
      <c r="C97" s="139"/>
      <c r="D97" s="139"/>
      <c r="E97" s="139"/>
      <c r="F97" s="139"/>
      <c r="G97" s="139"/>
      <c r="H97" s="140"/>
      <c r="I97" s="139"/>
      <c r="J97" s="139"/>
      <c r="K97" s="139"/>
      <c r="L97" s="139"/>
      <c r="M97" s="139"/>
      <c r="N97" s="139"/>
      <c r="O97" s="139"/>
      <c r="P97" s="139"/>
      <c r="Q97" s="139"/>
      <c r="R97" s="249"/>
      <c r="S97" s="7"/>
      <c r="T97" s="7"/>
      <c r="U97" s="7"/>
      <c r="V97" s="7"/>
      <c r="W97" s="7"/>
      <c r="X97" s="7"/>
      <c r="Y97" s="7"/>
      <c r="Z97" s="7"/>
    </row>
    <row r="98" ht="18.75" customHeight="1">
      <c r="A98" s="139"/>
      <c r="B98" s="139"/>
      <c r="C98" s="139"/>
      <c r="D98" s="139"/>
      <c r="E98" s="139"/>
      <c r="F98" s="139"/>
      <c r="G98" s="139"/>
      <c r="H98" s="140"/>
      <c r="I98" s="139"/>
      <c r="J98" s="139"/>
      <c r="K98" s="139"/>
      <c r="L98" s="139"/>
      <c r="M98" s="139"/>
      <c r="N98" s="139"/>
      <c r="O98" s="139"/>
      <c r="P98" s="139"/>
      <c r="Q98" s="139"/>
      <c r="R98" s="249"/>
      <c r="S98" s="7"/>
      <c r="T98" s="7"/>
      <c r="U98" s="7"/>
      <c r="V98" s="7"/>
      <c r="W98" s="7"/>
      <c r="X98" s="7"/>
      <c r="Y98" s="7"/>
      <c r="Z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65:E65"/>
    <mergeCell ref="C74:E7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44383.0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74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3">
        <v>1.0</v>
      </c>
      <c r="B8" s="154" t="s">
        <v>75</v>
      </c>
      <c r="C8" s="154">
        <v>29.5</v>
      </c>
      <c r="D8" s="155">
        <v>0.0155</v>
      </c>
      <c r="E8" s="156">
        <f>253.135*39.3</f>
        <v>9948.2055</v>
      </c>
      <c r="F8" s="156"/>
      <c r="G8" s="156"/>
      <c r="H8" s="157">
        <v>39.3</v>
      </c>
      <c r="I8" s="158">
        <f t="shared" ref="I8:I9" si="1">+D8*E8</f>
        <v>154.1971853</v>
      </c>
      <c r="J8" s="159">
        <f t="shared" ref="J8:J9" si="2">E8-I8</f>
        <v>9794.008315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26.25" customHeight="1">
      <c r="A9" s="153">
        <v>2.0</v>
      </c>
      <c r="B9" s="154" t="s">
        <v>76</v>
      </c>
      <c r="C9" s="154">
        <v>26.5</v>
      </c>
      <c r="D9" s="155">
        <v>0.0559</v>
      </c>
      <c r="E9" s="156">
        <f>267.196*8</f>
        <v>2137.568</v>
      </c>
      <c r="F9" s="156"/>
      <c r="G9" s="156"/>
      <c r="H9" s="157">
        <v>8.0</v>
      </c>
      <c r="I9" s="158">
        <f t="shared" si="1"/>
        <v>119.4900512</v>
      </c>
      <c r="J9" s="159">
        <f t="shared" si="2"/>
        <v>2018.077949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18.75" customHeight="1">
      <c r="A10" s="160"/>
      <c r="B10" s="161"/>
      <c r="C10" s="162"/>
      <c r="D10" s="163"/>
      <c r="E10" s="164">
        <f>SUM(E8:E9)</f>
        <v>12085.7735</v>
      </c>
      <c r="F10" s="165"/>
      <c r="G10" s="165"/>
      <c r="H10" s="166"/>
      <c r="I10" s="167">
        <f t="shared" ref="I10:J10" si="3">SUM(I8:I9)</f>
        <v>273.6872365</v>
      </c>
      <c r="J10" s="168">
        <f t="shared" si="3"/>
        <v>11812.08626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18.75" customHeight="1">
      <c r="A11" s="169"/>
      <c r="B11" s="144"/>
      <c r="C11" s="144"/>
      <c r="D11" s="170"/>
      <c r="E11" s="171"/>
      <c r="F11" s="151"/>
      <c r="G11" s="151"/>
      <c r="H11" s="147"/>
      <c r="I11" s="172"/>
      <c r="J11" s="139"/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18.75" customHeight="1">
      <c r="A12" s="139"/>
      <c r="B12" s="139"/>
      <c r="C12" s="139"/>
      <c r="D12" s="139"/>
      <c r="E12" s="139"/>
      <c r="F12" s="139"/>
      <c r="G12" s="139"/>
      <c r="H12" s="140"/>
      <c r="I12" s="139"/>
      <c r="J12" s="139"/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18.75" customHeight="1">
      <c r="A13" s="139"/>
      <c r="B13" s="139"/>
      <c r="C13" s="139"/>
      <c r="D13" s="139"/>
      <c r="E13" s="139"/>
      <c r="F13" s="139"/>
      <c r="G13" s="139"/>
      <c r="H13" s="140"/>
      <c r="I13" s="139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39" t="s">
        <v>11</v>
      </c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18.75" customHeight="1">
      <c r="A15" s="139"/>
      <c r="B15" s="139"/>
      <c r="C15" s="139"/>
      <c r="D15" s="139"/>
      <c r="E15" s="139"/>
      <c r="F15" s="139"/>
      <c r="G15" s="139"/>
      <c r="H15" s="140"/>
      <c r="I15" s="139"/>
      <c r="J15" s="139"/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40.5" customHeight="1">
      <c r="A16" s="173"/>
      <c r="B16" s="174" t="s">
        <v>12</v>
      </c>
      <c r="C16" s="175" t="s">
        <v>57</v>
      </c>
      <c r="D16" s="52"/>
      <c r="E16" s="53"/>
      <c r="F16" s="176"/>
      <c r="G16" s="176"/>
      <c r="H16" s="177" t="s">
        <v>14</v>
      </c>
      <c r="I16" s="174" t="s">
        <v>15</v>
      </c>
      <c r="J16" s="174" t="s">
        <v>16</v>
      </c>
      <c r="K16" s="139"/>
      <c r="L16" s="174" t="s">
        <v>17</v>
      </c>
      <c r="M16" s="174" t="s">
        <v>15</v>
      </c>
      <c r="N16" s="173" t="s">
        <v>18</v>
      </c>
      <c r="O16" s="139"/>
      <c r="P16" s="139"/>
      <c r="Q16" s="173" t="s">
        <v>58</v>
      </c>
      <c r="R16" s="178"/>
      <c r="S16" s="174" t="s">
        <v>17</v>
      </c>
      <c r="T16" s="174" t="s">
        <v>15</v>
      </c>
      <c r="U16" s="173" t="s">
        <v>18</v>
      </c>
      <c r="V16" s="139"/>
      <c r="W16" s="173" t="s">
        <v>19</v>
      </c>
      <c r="X16" s="173" t="s">
        <v>20</v>
      </c>
      <c r="Y16" s="173" t="s">
        <v>21</v>
      </c>
      <c r="Z16" s="173" t="s">
        <v>77</v>
      </c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27.0" customHeight="1">
      <c r="A17" s="174">
        <v>1.0</v>
      </c>
      <c r="B17" s="179" t="s">
        <v>75</v>
      </c>
      <c r="C17" s="180">
        <v>90.0</v>
      </c>
      <c r="D17" s="180">
        <v>215.0</v>
      </c>
      <c r="E17" s="180">
        <v>199.0</v>
      </c>
      <c r="F17" s="180">
        <f t="shared" ref="F17:F27" si="5">VALUE(IF(RIGHT(B17, 1)="%", RIGHT(B17, 3), 0))</f>
        <v>0</v>
      </c>
      <c r="G17" s="180">
        <f t="shared" ref="G17:G27" si="6">+R17*C17/100*D17/100*E17/100</f>
        <v>117.444825</v>
      </c>
      <c r="H17" s="181">
        <f t="shared" ref="H17:H27" si="7">IF(F17=0, G17, F17*G17)</f>
        <v>117.444825</v>
      </c>
      <c r="I17" s="180">
        <v>1.0</v>
      </c>
      <c r="J17" s="188">
        <f t="shared" ref="J17:J27" si="8">+I17*H17</f>
        <v>117.444825</v>
      </c>
      <c r="K17" s="139"/>
      <c r="L17" s="173">
        <f>D17*25.4/1000</f>
        <v>5.461</v>
      </c>
      <c r="M17" s="174">
        <f>+I17</f>
        <v>1</v>
      </c>
      <c r="N17" s="174">
        <f>M17*L17</f>
        <v>5.461</v>
      </c>
      <c r="O17" s="139"/>
      <c r="P17" s="139"/>
      <c r="Q17" s="173"/>
      <c r="R17" s="183">
        <v>30.5</v>
      </c>
      <c r="S17" s="173">
        <f t="shared" ref="S17:S28" si="9">E17/100</f>
        <v>1.99</v>
      </c>
      <c r="T17" s="174">
        <f t="shared" ref="T17:T28" si="10">I17</f>
        <v>1</v>
      </c>
      <c r="U17" s="174">
        <f t="shared" ref="U17:U28" si="11">T17*S17</f>
        <v>1.99</v>
      </c>
      <c r="V17" s="184">
        <f t="shared" ref="V17:V27" si="12">R17*C17/100*D17/100*E17/100</f>
        <v>117.444825</v>
      </c>
      <c r="W17" s="173">
        <f t="shared" ref="W17:X17" si="4">C17/100</f>
        <v>0.9</v>
      </c>
      <c r="X17" s="173">
        <f t="shared" si="4"/>
        <v>2.15</v>
      </c>
      <c r="Y17" s="173">
        <f t="shared" ref="Y17:Y28" si="14">U17</f>
        <v>1.99</v>
      </c>
      <c r="Z17" s="185">
        <f t="shared" ref="Z17:Z28" si="15">W17*X17*Y17</f>
        <v>3.85065</v>
      </c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27.0" customHeight="1">
      <c r="A18" s="174">
        <v>2.0</v>
      </c>
      <c r="B18" s="186" t="s">
        <v>75</v>
      </c>
      <c r="C18" s="186">
        <v>75.0</v>
      </c>
      <c r="D18" s="186">
        <v>215.0</v>
      </c>
      <c r="E18" s="186">
        <v>120.0</v>
      </c>
      <c r="F18" s="186">
        <f t="shared" si="5"/>
        <v>0</v>
      </c>
      <c r="G18" s="186">
        <f t="shared" si="6"/>
        <v>59.0175</v>
      </c>
      <c r="H18" s="187">
        <f t="shared" si="7"/>
        <v>59.0175</v>
      </c>
      <c r="I18" s="186">
        <v>1.0</v>
      </c>
      <c r="J18" s="188">
        <f t="shared" si="8"/>
        <v>59.0175</v>
      </c>
      <c r="K18" s="139"/>
      <c r="L18" s="173"/>
      <c r="M18" s="174"/>
      <c r="N18" s="174"/>
      <c r="O18" s="139"/>
      <c r="P18" s="139"/>
      <c r="Q18" s="173"/>
      <c r="R18" s="183">
        <v>30.5</v>
      </c>
      <c r="S18" s="173">
        <f t="shared" si="9"/>
        <v>1.2</v>
      </c>
      <c r="T18" s="174">
        <f t="shared" si="10"/>
        <v>1</v>
      </c>
      <c r="U18" s="174">
        <f t="shared" si="11"/>
        <v>1.2</v>
      </c>
      <c r="V18" s="184">
        <f t="shared" si="12"/>
        <v>59.0175</v>
      </c>
      <c r="W18" s="173">
        <f t="shared" ref="W18:X18" si="13">C18/100</f>
        <v>0.75</v>
      </c>
      <c r="X18" s="173">
        <f t="shared" si="13"/>
        <v>2.15</v>
      </c>
      <c r="Y18" s="173">
        <f t="shared" si="14"/>
        <v>1.2</v>
      </c>
      <c r="Z18" s="185">
        <f t="shared" si="15"/>
        <v>1.935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27.0" customHeight="1">
      <c r="A19" s="174">
        <v>3.0</v>
      </c>
      <c r="B19" s="186" t="s">
        <v>75</v>
      </c>
      <c r="C19" s="186">
        <v>100.0</v>
      </c>
      <c r="D19" s="186">
        <v>215.0</v>
      </c>
      <c r="E19" s="186">
        <v>2820.0</v>
      </c>
      <c r="F19" s="186">
        <f t="shared" si="5"/>
        <v>0</v>
      </c>
      <c r="G19" s="186">
        <f t="shared" si="6"/>
        <v>1849.215</v>
      </c>
      <c r="H19" s="187">
        <f t="shared" si="7"/>
        <v>1849.215</v>
      </c>
      <c r="I19" s="186">
        <v>1.0</v>
      </c>
      <c r="J19" s="188">
        <f t="shared" si="8"/>
        <v>1849.215</v>
      </c>
      <c r="K19" s="139"/>
      <c r="L19" s="173">
        <f t="shared" ref="L19:L27" si="17">D19*25.4/1000</f>
        <v>5.461</v>
      </c>
      <c r="M19" s="174">
        <f t="shared" ref="M19:M27" si="18">+I19</f>
        <v>1</v>
      </c>
      <c r="N19" s="174">
        <f t="shared" ref="N19:N27" si="19">M19*L19</f>
        <v>5.461</v>
      </c>
      <c r="O19" s="139"/>
      <c r="P19" s="139"/>
      <c r="Q19" s="173">
        <v>1800.0</v>
      </c>
      <c r="R19" s="183">
        <v>30.5</v>
      </c>
      <c r="S19" s="173">
        <f t="shared" si="9"/>
        <v>28.2</v>
      </c>
      <c r="T19" s="174">
        <f t="shared" si="10"/>
        <v>1</v>
      </c>
      <c r="U19" s="174">
        <f t="shared" si="11"/>
        <v>28.2</v>
      </c>
      <c r="V19" s="184">
        <f t="shared" si="12"/>
        <v>1849.215</v>
      </c>
      <c r="W19" s="173">
        <f t="shared" ref="W19:X19" si="16">C19/100</f>
        <v>1</v>
      </c>
      <c r="X19" s="173">
        <f t="shared" si="16"/>
        <v>2.15</v>
      </c>
      <c r="Y19" s="173">
        <f t="shared" si="14"/>
        <v>28.2</v>
      </c>
      <c r="Z19" s="185">
        <f t="shared" si="15"/>
        <v>60.63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27.0" customHeight="1">
      <c r="A20" s="174">
        <v>4.0</v>
      </c>
      <c r="B20" s="186" t="s">
        <v>75</v>
      </c>
      <c r="C20" s="186">
        <v>105.0</v>
      </c>
      <c r="D20" s="186">
        <v>215.0</v>
      </c>
      <c r="E20" s="186">
        <v>2825.0</v>
      </c>
      <c r="F20" s="186">
        <f t="shared" si="5"/>
        <v>0</v>
      </c>
      <c r="G20" s="186">
        <f t="shared" si="6"/>
        <v>1945.118438</v>
      </c>
      <c r="H20" s="187">
        <f t="shared" si="7"/>
        <v>1945.118438</v>
      </c>
      <c r="I20" s="186">
        <v>1.0</v>
      </c>
      <c r="J20" s="188">
        <f t="shared" si="8"/>
        <v>1945.118438</v>
      </c>
      <c r="K20" s="139"/>
      <c r="L20" s="173">
        <f t="shared" si="17"/>
        <v>5.461</v>
      </c>
      <c r="M20" s="174">
        <f t="shared" si="18"/>
        <v>1</v>
      </c>
      <c r="N20" s="174">
        <f t="shared" si="19"/>
        <v>5.461</v>
      </c>
      <c r="O20" s="139"/>
      <c r="P20" s="139"/>
      <c r="Q20" s="173">
        <v>1860.0</v>
      </c>
      <c r="R20" s="183">
        <v>30.5</v>
      </c>
      <c r="S20" s="173">
        <f t="shared" si="9"/>
        <v>28.25</v>
      </c>
      <c r="T20" s="174">
        <f t="shared" si="10"/>
        <v>1</v>
      </c>
      <c r="U20" s="174">
        <f t="shared" si="11"/>
        <v>28.25</v>
      </c>
      <c r="V20" s="184">
        <f t="shared" si="12"/>
        <v>1945.118438</v>
      </c>
      <c r="W20" s="173">
        <f t="shared" ref="W20:X20" si="20">C20/100</f>
        <v>1.05</v>
      </c>
      <c r="X20" s="173">
        <f t="shared" si="20"/>
        <v>2.15</v>
      </c>
      <c r="Y20" s="173">
        <f t="shared" si="14"/>
        <v>28.25</v>
      </c>
      <c r="Z20" s="185">
        <f t="shared" si="15"/>
        <v>63.774375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4">
        <v>5.0</v>
      </c>
      <c r="B21" s="186" t="s">
        <v>75</v>
      </c>
      <c r="C21" s="186">
        <v>100.0</v>
      </c>
      <c r="D21" s="186">
        <v>215.0</v>
      </c>
      <c r="E21" s="186">
        <v>2836.0</v>
      </c>
      <c r="F21" s="186">
        <f t="shared" si="5"/>
        <v>0</v>
      </c>
      <c r="G21" s="186">
        <f t="shared" si="6"/>
        <v>1859.707</v>
      </c>
      <c r="H21" s="187">
        <f t="shared" si="7"/>
        <v>1859.707</v>
      </c>
      <c r="I21" s="186">
        <v>1.0</v>
      </c>
      <c r="J21" s="188">
        <f t="shared" si="8"/>
        <v>1859.707</v>
      </c>
      <c r="K21" s="139"/>
      <c r="L21" s="173">
        <f t="shared" si="17"/>
        <v>5.461</v>
      </c>
      <c r="M21" s="174">
        <f t="shared" si="18"/>
        <v>1</v>
      </c>
      <c r="N21" s="174">
        <f t="shared" si="19"/>
        <v>5.461</v>
      </c>
      <c r="O21" s="139"/>
      <c r="P21" s="139"/>
      <c r="Q21" s="173">
        <v>1800.0</v>
      </c>
      <c r="R21" s="183">
        <v>30.5</v>
      </c>
      <c r="S21" s="173">
        <f t="shared" si="9"/>
        <v>28.36</v>
      </c>
      <c r="T21" s="174">
        <f t="shared" si="10"/>
        <v>1</v>
      </c>
      <c r="U21" s="174">
        <f t="shared" si="11"/>
        <v>28.36</v>
      </c>
      <c r="V21" s="184">
        <f t="shared" si="12"/>
        <v>1859.707</v>
      </c>
      <c r="W21" s="173">
        <f t="shared" ref="W21:X21" si="21">C21/100</f>
        <v>1</v>
      </c>
      <c r="X21" s="173">
        <f t="shared" si="21"/>
        <v>2.15</v>
      </c>
      <c r="Y21" s="173">
        <f t="shared" si="14"/>
        <v>28.36</v>
      </c>
      <c r="Z21" s="185">
        <f t="shared" si="15"/>
        <v>60.974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4">
        <v>6.0</v>
      </c>
      <c r="B22" s="186" t="s">
        <v>75</v>
      </c>
      <c r="C22" s="186">
        <v>97.0</v>
      </c>
      <c r="D22" s="186">
        <v>215.0</v>
      </c>
      <c r="E22" s="186">
        <v>2630.0</v>
      </c>
      <c r="F22" s="186">
        <f t="shared" si="5"/>
        <v>0</v>
      </c>
      <c r="G22" s="186">
        <f t="shared" si="6"/>
        <v>1672.883825</v>
      </c>
      <c r="H22" s="187">
        <f t="shared" si="7"/>
        <v>1672.883825</v>
      </c>
      <c r="I22" s="186">
        <v>1.0</v>
      </c>
      <c r="J22" s="188">
        <f t="shared" si="8"/>
        <v>1672.883825</v>
      </c>
      <c r="K22" s="139"/>
      <c r="L22" s="173">
        <f t="shared" si="17"/>
        <v>5.461</v>
      </c>
      <c r="M22" s="174">
        <f t="shared" si="18"/>
        <v>1</v>
      </c>
      <c r="N22" s="174">
        <f t="shared" si="19"/>
        <v>5.461</v>
      </c>
      <c r="O22" s="139"/>
      <c r="P22" s="139"/>
      <c r="Q22" s="173">
        <v>1705.0</v>
      </c>
      <c r="R22" s="183">
        <v>30.5</v>
      </c>
      <c r="S22" s="173">
        <f t="shared" si="9"/>
        <v>26.3</v>
      </c>
      <c r="T22" s="174">
        <f t="shared" si="10"/>
        <v>1</v>
      </c>
      <c r="U22" s="174">
        <f t="shared" si="11"/>
        <v>26.3</v>
      </c>
      <c r="V22" s="184">
        <f t="shared" si="12"/>
        <v>1672.883825</v>
      </c>
      <c r="W22" s="173">
        <f t="shared" ref="W22:X22" si="22">C22/100</f>
        <v>0.97</v>
      </c>
      <c r="X22" s="173">
        <f t="shared" si="22"/>
        <v>2.15</v>
      </c>
      <c r="Y22" s="173">
        <f t="shared" si="14"/>
        <v>26.3</v>
      </c>
      <c r="Z22" s="185">
        <f t="shared" si="15"/>
        <v>54.84865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4">
        <v>7.0</v>
      </c>
      <c r="B23" s="186" t="s">
        <v>75</v>
      </c>
      <c r="C23" s="186">
        <v>102.0</v>
      </c>
      <c r="D23" s="186">
        <v>215.0</v>
      </c>
      <c r="E23" s="186">
        <v>2820.0</v>
      </c>
      <c r="F23" s="186">
        <f t="shared" si="5"/>
        <v>0</v>
      </c>
      <c r="G23" s="186">
        <f t="shared" si="6"/>
        <v>1886.1993</v>
      </c>
      <c r="H23" s="187">
        <f t="shared" si="7"/>
        <v>1886.1993</v>
      </c>
      <c r="I23" s="186">
        <v>1.0</v>
      </c>
      <c r="J23" s="188">
        <f t="shared" si="8"/>
        <v>1886.1993</v>
      </c>
      <c r="K23" s="139"/>
      <c r="L23" s="173">
        <f t="shared" si="17"/>
        <v>5.461</v>
      </c>
      <c r="M23" s="174">
        <f t="shared" si="18"/>
        <v>1</v>
      </c>
      <c r="N23" s="174">
        <f t="shared" si="19"/>
        <v>5.461</v>
      </c>
      <c r="O23" s="139"/>
      <c r="P23" s="139"/>
      <c r="Q23" s="173">
        <v>1810.0</v>
      </c>
      <c r="R23" s="183">
        <v>30.5</v>
      </c>
      <c r="S23" s="173">
        <f t="shared" si="9"/>
        <v>28.2</v>
      </c>
      <c r="T23" s="174">
        <f t="shared" si="10"/>
        <v>1</v>
      </c>
      <c r="U23" s="174">
        <f t="shared" si="11"/>
        <v>28.2</v>
      </c>
      <c r="V23" s="184">
        <f t="shared" si="12"/>
        <v>1886.1993</v>
      </c>
      <c r="W23" s="173">
        <f t="shared" ref="W23:X23" si="23">C23/100</f>
        <v>1.02</v>
      </c>
      <c r="X23" s="173">
        <f t="shared" si="23"/>
        <v>2.15</v>
      </c>
      <c r="Y23" s="173">
        <f t="shared" si="14"/>
        <v>28.2</v>
      </c>
      <c r="Z23" s="185">
        <f t="shared" si="15"/>
        <v>61.8426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7.0" customHeight="1">
      <c r="A24" s="174">
        <v>8.0</v>
      </c>
      <c r="B24" s="179" t="s">
        <v>76</v>
      </c>
      <c r="C24" s="180">
        <v>78.0</v>
      </c>
      <c r="D24" s="180">
        <v>203.0</v>
      </c>
      <c r="E24" s="180">
        <v>212.0</v>
      </c>
      <c r="F24" s="180">
        <f t="shared" si="5"/>
        <v>0</v>
      </c>
      <c r="G24" s="180">
        <f t="shared" si="6"/>
        <v>88.955412</v>
      </c>
      <c r="H24" s="181">
        <f t="shared" si="7"/>
        <v>88.955412</v>
      </c>
      <c r="I24" s="180">
        <v>1.0</v>
      </c>
      <c r="J24" s="188">
        <f t="shared" si="8"/>
        <v>88.955412</v>
      </c>
      <c r="K24" s="139"/>
      <c r="L24" s="173">
        <f t="shared" si="17"/>
        <v>5.1562</v>
      </c>
      <c r="M24" s="174">
        <f t="shared" si="18"/>
        <v>1</v>
      </c>
      <c r="N24" s="174">
        <f t="shared" si="19"/>
        <v>5.1562</v>
      </c>
      <c r="O24" s="139"/>
      <c r="P24" s="139"/>
      <c r="Q24" s="173"/>
      <c r="R24" s="183">
        <v>26.5</v>
      </c>
      <c r="S24" s="173">
        <f t="shared" si="9"/>
        <v>2.12</v>
      </c>
      <c r="T24" s="174">
        <f t="shared" si="10"/>
        <v>1</v>
      </c>
      <c r="U24" s="174">
        <f t="shared" si="11"/>
        <v>2.12</v>
      </c>
      <c r="V24" s="184">
        <f t="shared" si="12"/>
        <v>88.955412</v>
      </c>
      <c r="W24" s="173">
        <f t="shared" ref="W24:X24" si="24">C24/100</f>
        <v>0.78</v>
      </c>
      <c r="X24" s="173">
        <f t="shared" si="24"/>
        <v>2.03</v>
      </c>
      <c r="Y24" s="173">
        <f t="shared" si="14"/>
        <v>2.12</v>
      </c>
      <c r="Z24" s="185">
        <f t="shared" si="15"/>
        <v>3.356808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7.0" customHeight="1">
      <c r="A25" s="174">
        <v>9.0</v>
      </c>
      <c r="B25" s="186" t="s">
        <v>76</v>
      </c>
      <c r="C25" s="186">
        <v>97.0</v>
      </c>
      <c r="D25" s="186">
        <v>203.0</v>
      </c>
      <c r="E25" s="186">
        <v>142.0</v>
      </c>
      <c r="F25" s="186">
        <f t="shared" si="5"/>
        <v>0</v>
      </c>
      <c r="G25" s="186">
        <f t="shared" si="6"/>
        <v>74.097233</v>
      </c>
      <c r="H25" s="187">
        <f t="shared" si="7"/>
        <v>74.097233</v>
      </c>
      <c r="I25" s="186">
        <v>1.0</v>
      </c>
      <c r="J25" s="188">
        <f t="shared" si="8"/>
        <v>74.097233</v>
      </c>
      <c r="K25" s="139"/>
      <c r="L25" s="173">
        <f t="shared" si="17"/>
        <v>5.1562</v>
      </c>
      <c r="M25" s="174">
        <f t="shared" si="18"/>
        <v>1</v>
      </c>
      <c r="N25" s="174">
        <f t="shared" si="19"/>
        <v>5.1562</v>
      </c>
      <c r="O25" s="139"/>
      <c r="P25" s="139"/>
      <c r="Q25" s="173"/>
      <c r="R25" s="183">
        <v>26.5</v>
      </c>
      <c r="S25" s="173">
        <f t="shared" si="9"/>
        <v>1.42</v>
      </c>
      <c r="T25" s="174">
        <f t="shared" si="10"/>
        <v>1</v>
      </c>
      <c r="U25" s="174">
        <f t="shared" si="11"/>
        <v>1.42</v>
      </c>
      <c r="V25" s="184">
        <f t="shared" si="12"/>
        <v>74.097233</v>
      </c>
      <c r="W25" s="173">
        <f t="shared" ref="W25:X25" si="25">C25/100</f>
        <v>0.97</v>
      </c>
      <c r="X25" s="173">
        <f t="shared" si="25"/>
        <v>2.03</v>
      </c>
      <c r="Y25" s="173">
        <f t="shared" si="14"/>
        <v>1.42</v>
      </c>
      <c r="Z25" s="185">
        <f t="shared" si="15"/>
        <v>2.796122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7.0" customHeight="1">
      <c r="A26" s="174">
        <v>10.0</v>
      </c>
      <c r="B26" s="186" t="s">
        <v>76</v>
      </c>
      <c r="C26" s="186">
        <v>88.0</v>
      </c>
      <c r="D26" s="186">
        <v>203.0</v>
      </c>
      <c r="E26" s="186">
        <v>160.0</v>
      </c>
      <c r="F26" s="186">
        <f t="shared" si="5"/>
        <v>0</v>
      </c>
      <c r="G26" s="186">
        <f t="shared" si="6"/>
        <v>75.74336</v>
      </c>
      <c r="H26" s="187">
        <f t="shared" si="7"/>
        <v>75.74336</v>
      </c>
      <c r="I26" s="186">
        <v>1.0</v>
      </c>
      <c r="J26" s="188">
        <f t="shared" si="8"/>
        <v>75.74336</v>
      </c>
      <c r="K26" s="139"/>
      <c r="L26" s="173">
        <f t="shared" si="17"/>
        <v>5.1562</v>
      </c>
      <c r="M26" s="174">
        <f t="shared" si="18"/>
        <v>1</v>
      </c>
      <c r="N26" s="174">
        <f t="shared" si="19"/>
        <v>5.1562</v>
      </c>
      <c r="O26" s="139"/>
      <c r="P26" s="139"/>
      <c r="Q26" s="173"/>
      <c r="R26" s="183">
        <v>26.5</v>
      </c>
      <c r="S26" s="173">
        <f t="shared" si="9"/>
        <v>1.6</v>
      </c>
      <c r="T26" s="174">
        <f t="shared" si="10"/>
        <v>1</v>
      </c>
      <c r="U26" s="174">
        <f t="shared" si="11"/>
        <v>1.6</v>
      </c>
      <c r="V26" s="184">
        <f t="shared" si="12"/>
        <v>75.74336</v>
      </c>
      <c r="W26" s="173">
        <f t="shared" ref="W26:X26" si="26">C26/100</f>
        <v>0.88</v>
      </c>
      <c r="X26" s="173">
        <f t="shared" si="26"/>
        <v>2.03</v>
      </c>
      <c r="Y26" s="173">
        <f t="shared" si="14"/>
        <v>1.6</v>
      </c>
      <c r="Z26" s="185">
        <f t="shared" si="15"/>
        <v>2.85824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7.0" customHeight="1">
      <c r="A27" s="174">
        <v>11.0</v>
      </c>
      <c r="B27" s="186" t="s">
        <v>76</v>
      </c>
      <c r="C27" s="186">
        <v>102.0</v>
      </c>
      <c r="D27" s="186">
        <v>203.0</v>
      </c>
      <c r="E27" s="186">
        <v>2840.0</v>
      </c>
      <c r="F27" s="186">
        <f t="shared" si="5"/>
        <v>0</v>
      </c>
      <c r="G27" s="186">
        <f t="shared" si="6"/>
        <v>1558.33356</v>
      </c>
      <c r="H27" s="187">
        <f t="shared" si="7"/>
        <v>1558.33356</v>
      </c>
      <c r="I27" s="186">
        <v>1.0</v>
      </c>
      <c r="J27" s="188">
        <f t="shared" si="8"/>
        <v>1558.33356</v>
      </c>
      <c r="K27" s="139"/>
      <c r="L27" s="173">
        <f t="shared" si="17"/>
        <v>5.1562</v>
      </c>
      <c r="M27" s="174">
        <f t="shared" si="18"/>
        <v>1</v>
      </c>
      <c r="N27" s="174">
        <f t="shared" si="19"/>
        <v>5.1562</v>
      </c>
      <c r="O27" s="139"/>
      <c r="P27" s="139"/>
      <c r="Q27" s="173">
        <v>1540.0</v>
      </c>
      <c r="R27" s="183">
        <v>26.5</v>
      </c>
      <c r="S27" s="173">
        <f t="shared" si="9"/>
        <v>28.4</v>
      </c>
      <c r="T27" s="174">
        <f t="shared" si="10"/>
        <v>1</v>
      </c>
      <c r="U27" s="174">
        <f t="shared" si="11"/>
        <v>28.4</v>
      </c>
      <c r="V27" s="184">
        <f t="shared" si="12"/>
        <v>1558.33356</v>
      </c>
      <c r="W27" s="173">
        <f t="shared" ref="W27:X27" si="27">C27/100</f>
        <v>1.02</v>
      </c>
      <c r="X27" s="173">
        <f t="shared" si="27"/>
        <v>2.03</v>
      </c>
      <c r="Y27" s="173">
        <f t="shared" si="14"/>
        <v>28.4</v>
      </c>
      <c r="Z27" s="185">
        <f t="shared" si="15"/>
        <v>58.80504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7.0" customHeight="1">
      <c r="A28" s="174"/>
      <c r="B28" s="173"/>
      <c r="C28" s="173"/>
      <c r="D28" s="173"/>
      <c r="E28" s="173"/>
      <c r="F28" s="173"/>
      <c r="G28" s="173"/>
      <c r="H28" s="177"/>
      <c r="I28" s="174"/>
      <c r="J28" s="189">
        <f>+Q50</f>
        <v>54.4</v>
      </c>
      <c r="K28" s="139"/>
      <c r="L28" s="139"/>
      <c r="M28" s="139"/>
      <c r="N28" s="139"/>
      <c r="O28" s="139"/>
      <c r="P28" s="139"/>
      <c r="Q28" s="139"/>
      <c r="R28" s="190"/>
      <c r="S28" s="191">
        <f t="shared" si="9"/>
        <v>0</v>
      </c>
      <c r="T28" s="192" t="str">
        <f t="shared" si="10"/>
        <v/>
      </c>
      <c r="U28" s="192">
        <f t="shared" si="11"/>
        <v>0</v>
      </c>
      <c r="V28" s="193"/>
      <c r="W28" s="191">
        <f t="shared" ref="W28:X28" si="28">C28/100</f>
        <v>0</v>
      </c>
      <c r="X28" s="191">
        <f t="shared" si="28"/>
        <v>0</v>
      </c>
      <c r="Y28" s="191">
        <f t="shared" si="14"/>
        <v>0</v>
      </c>
      <c r="Z28" s="194">
        <f t="shared" si="15"/>
        <v>0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74"/>
      <c r="B29" s="195"/>
      <c r="C29" s="195"/>
      <c r="D29" s="195"/>
      <c r="E29" s="195"/>
      <c r="F29" s="195"/>
      <c r="G29" s="195"/>
      <c r="H29" s="196"/>
      <c r="I29" s="197">
        <f>SUM(I17:I27)</f>
        <v>11</v>
      </c>
      <c r="J29" s="198">
        <f>SUM(J17:J28)</f>
        <v>11241.11545</v>
      </c>
      <c r="K29" s="199"/>
      <c r="L29" s="199"/>
      <c r="M29" s="199"/>
      <c r="N29" s="199"/>
      <c r="O29" s="199"/>
      <c r="P29" s="199"/>
      <c r="Q29" s="199"/>
      <c r="R29" s="141"/>
      <c r="S29" s="199">
        <f>SUMIFS($T$17:$T$27,$S$17:$S$27,"&gt;=3")</f>
        <v>6</v>
      </c>
      <c r="T29" s="199">
        <f t="shared" ref="T29:U29" si="29">SUM(T17:T27)</f>
        <v>11</v>
      </c>
      <c r="U29" s="199">
        <f t="shared" si="29"/>
        <v>176.04</v>
      </c>
      <c r="V29" s="199"/>
      <c r="W29" s="199"/>
      <c r="X29" s="199"/>
      <c r="Y29" s="199"/>
      <c r="Z29" s="200">
        <f>SUM(Z17:Z28)</f>
        <v>375.671485</v>
      </c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</row>
    <row r="30" ht="29.2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93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9.25" customHeight="1">
      <c r="A31" s="139"/>
      <c r="B31" s="139"/>
      <c r="C31" s="139"/>
      <c r="D31" s="139"/>
      <c r="E31" s="139"/>
      <c r="F31" s="139"/>
      <c r="G31" s="139"/>
      <c r="H31" s="140"/>
      <c r="I31" s="139"/>
      <c r="J31" s="139"/>
      <c r="K31" s="139"/>
      <c r="L31" s="139"/>
      <c r="M31" s="139"/>
      <c r="N31" s="139"/>
      <c r="O31" s="139"/>
      <c r="P31" s="139"/>
      <c r="Q31" s="139"/>
      <c r="R31" s="190"/>
      <c r="S31" s="139"/>
      <c r="T31" s="139" t="s">
        <v>48</v>
      </c>
      <c r="U31" s="139" t="s">
        <v>60</v>
      </c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9.25" customHeight="1">
      <c r="A32" s="139"/>
      <c r="B32" s="139"/>
      <c r="C32" s="139"/>
      <c r="D32" s="139"/>
      <c r="E32" s="139"/>
      <c r="F32" s="139"/>
      <c r="G32" s="139"/>
      <c r="H32" s="140"/>
      <c r="I32" s="139"/>
      <c r="J32" s="139"/>
      <c r="K32" s="139"/>
      <c r="L32" s="139"/>
      <c r="M32" s="139"/>
      <c r="N32" s="139"/>
      <c r="O32" s="139"/>
      <c r="P32" s="139"/>
      <c r="Q32" s="139"/>
      <c r="R32" s="141"/>
      <c r="S32" s="139" t="s">
        <v>31</v>
      </c>
      <c r="T32" s="201">
        <f>SUMIFS($J$17:$J$27,$S$17:$S$27,"&gt;=3")</f>
        <v>10771.45712</v>
      </c>
      <c r="U32" s="202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9.25" customHeight="1">
      <c r="A33" s="139" t="s">
        <v>32</v>
      </c>
      <c r="B33" s="139"/>
      <c r="C33" s="139"/>
      <c r="D33" s="139" t="s">
        <v>33</v>
      </c>
      <c r="E33" s="139"/>
      <c r="F33" s="139"/>
      <c r="G33" s="139"/>
      <c r="H33" s="140"/>
      <c r="I33" s="139"/>
      <c r="J33" s="139"/>
      <c r="K33" s="139"/>
      <c r="L33" s="139"/>
      <c r="M33" s="139"/>
      <c r="N33" s="139"/>
      <c r="O33" s="139"/>
      <c r="P33" s="139"/>
      <c r="Q33" s="139"/>
      <c r="R33" s="141"/>
      <c r="S33" s="139" t="s">
        <v>34</v>
      </c>
      <c r="T33" s="203">
        <f>J29-T32</f>
        <v>469.65833</v>
      </c>
      <c r="U33" s="202">
        <f>+SUMIFS($U$17:$U$27,$S$17:$S$27,"&gt;=3")</f>
        <v>167.71</v>
      </c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9.25" customHeight="1">
      <c r="A34" s="139"/>
      <c r="B34" s="139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90"/>
      <c r="S34" s="139"/>
      <c r="T34" s="204">
        <f>+I29</f>
        <v>11</v>
      </c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39.0" customHeight="1">
      <c r="A35" s="173"/>
      <c r="B35" s="174" t="s">
        <v>12</v>
      </c>
      <c r="C35" s="175" t="s">
        <v>61</v>
      </c>
      <c r="D35" s="52"/>
      <c r="E35" s="53"/>
      <c r="F35" s="176"/>
      <c r="G35" s="176"/>
      <c r="H35" s="177" t="s">
        <v>14</v>
      </c>
      <c r="I35" s="174" t="s">
        <v>15</v>
      </c>
      <c r="J35" s="174" t="s">
        <v>16</v>
      </c>
      <c r="K35" s="139"/>
      <c r="L35" s="139"/>
      <c r="M35" s="139"/>
      <c r="N35" s="139"/>
      <c r="O35" s="139"/>
      <c r="P35" s="139"/>
      <c r="Q35" s="139"/>
      <c r="R35" s="141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54">
        <v>1.0</v>
      </c>
      <c r="B36" s="205" t="s">
        <v>75</v>
      </c>
      <c r="C36" s="205">
        <v>90.0</v>
      </c>
      <c r="D36" s="205">
        <v>215.0</v>
      </c>
      <c r="E36" s="205">
        <v>199.0</v>
      </c>
      <c r="F36" s="205">
        <f t="shared" ref="F36:F37" si="30">1-VALUE(IF(RIGHT(B36, 1)="%", RIGHT(B36, 3), 0))</f>
        <v>1</v>
      </c>
      <c r="G36" s="205">
        <f t="shared" ref="G36:G37" si="31">+Q36*C36/100*D36/100*E36/100</f>
        <v>0</v>
      </c>
      <c r="H36" s="206">
        <f t="shared" ref="H36:H37" si="32">IF(F36=0, G36, F36*G36)</f>
        <v>0</v>
      </c>
      <c r="I36" s="205">
        <v>1.0</v>
      </c>
      <c r="J36" s="207">
        <f t="shared" ref="J36:J37" si="33">+I36*H36</f>
        <v>0</v>
      </c>
      <c r="K36" s="139"/>
      <c r="L36" s="173">
        <f t="shared" ref="L36:L37" si="34">D36*25.4/1000</f>
        <v>5.461</v>
      </c>
      <c r="M36" s="174">
        <f t="shared" ref="M36:M37" si="35">+I36</f>
        <v>1</v>
      </c>
      <c r="N36" s="174">
        <f t="shared" ref="N36:N37" si="36">M36*L36</f>
        <v>5.461</v>
      </c>
      <c r="O36" s="139"/>
      <c r="P36" s="139"/>
      <c r="Q36" s="139"/>
      <c r="R36" s="141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54">
        <v>2.0</v>
      </c>
      <c r="B37" s="205" t="s">
        <v>76</v>
      </c>
      <c r="C37" s="205">
        <v>78.0</v>
      </c>
      <c r="D37" s="205">
        <v>203.0</v>
      </c>
      <c r="E37" s="205">
        <v>212.0</v>
      </c>
      <c r="F37" s="205">
        <f t="shared" si="30"/>
        <v>1</v>
      </c>
      <c r="G37" s="205">
        <f t="shared" si="31"/>
        <v>0</v>
      </c>
      <c r="H37" s="206">
        <f t="shared" si="32"/>
        <v>0</v>
      </c>
      <c r="I37" s="205">
        <v>1.0</v>
      </c>
      <c r="J37" s="207">
        <f t="shared" si="33"/>
        <v>0</v>
      </c>
      <c r="K37" s="139"/>
      <c r="L37" s="173">
        <f t="shared" si="34"/>
        <v>5.1562</v>
      </c>
      <c r="M37" s="174">
        <f t="shared" si="35"/>
        <v>1</v>
      </c>
      <c r="N37" s="174">
        <f t="shared" si="36"/>
        <v>5.1562</v>
      </c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4.75" customHeight="1">
      <c r="A38" s="174"/>
      <c r="B38" s="208"/>
      <c r="C38" s="208"/>
      <c r="D38" s="208"/>
      <c r="E38" s="208"/>
      <c r="F38" s="208"/>
      <c r="G38" s="208"/>
      <c r="H38" s="209" t="s">
        <v>38</v>
      </c>
      <c r="I38" s="208"/>
      <c r="J38" s="210">
        <f>SUM(J36:J37)</f>
        <v>0</v>
      </c>
      <c r="K38" s="139"/>
      <c r="L38" s="139"/>
      <c r="M38" s="139"/>
      <c r="N38" s="139"/>
      <c r="O38" s="139"/>
      <c r="P38" s="139"/>
      <c r="Q38" s="139"/>
      <c r="R38" s="141"/>
      <c r="S38" s="211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18.75" customHeight="1">
      <c r="A39" s="171"/>
      <c r="B39" s="144"/>
      <c r="C39" s="144"/>
      <c r="D39" s="144"/>
      <c r="E39" s="144"/>
      <c r="F39" s="144"/>
      <c r="G39" s="144"/>
      <c r="H39" s="145"/>
      <c r="I39" s="144"/>
      <c r="J39" s="172"/>
      <c r="K39" s="139"/>
      <c r="L39" s="139"/>
      <c r="M39" s="139"/>
      <c r="N39" s="139"/>
      <c r="O39" s="139"/>
      <c r="P39" s="139"/>
      <c r="Q39" s="139"/>
      <c r="R39" s="141"/>
      <c r="S39" s="211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18.75" customHeight="1">
      <c r="A40" s="139"/>
      <c r="B40" s="139"/>
      <c r="C40" s="139"/>
      <c r="D40" s="139"/>
      <c r="E40" s="139"/>
      <c r="F40" s="139"/>
      <c r="G40" s="139"/>
      <c r="H40" s="140"/>
      <c r="I40" s="139"/>
      <c r="J40" s="139"/>
      <c r="K40" s="139"/>
      <c r="L40" s="139"/>
      <c r="M40" s="139"/>
      <c r="N40" s="139"/>
      <c r="O40" s="139"/>
      <c r="P40" s="139"/>
      <c r="Q40" s="139"/>
      <c r="R40" s="141"/>
      <c r="S40" s="211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18.75" customHeight="1">
      <c r="A41" s="139"/>
      <c r="B41" s="139"/>
      <c r="C41" s="139"/>
      <c r="D41" s="139"/>
      <c r="E41" s="139"/>
      <c r="F41" s="139"/>
      <c r="G41" s="139"/>
      <c r="H41" s="140"/>
      <c r="I41" s="139"/>
      <c r="J41" s="139"/>
      <c r="K41" s="139"/>
      <c r="L41" s="139"/>
      <c r="M41" s="139"/>
      <c r="N41" s="139"/>
      <c r="O41" s="139"/>
      <c r="P41" s="139"/>
      <c r="Q41" s="139"/>
      <c r="R41" s="211"/>
      <c r="S41" s="211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18.75" customHeight="1">
      <c r="A42" s="139" t="s">
        <v>39</v>
      </c>
      <c r="B42" s="139"/>
      <c r="C42" s="139"/>
      <c r="D42" s="139"/>
      <c r="E42" s="139"/>
      <c r="F42" s="139"/>
      <c r="G42" s="139"/>
      <c r="H42" s="140"/>
      <c r="I42" s="139"/>
      <c r="J42" s="139"/>
      <c r="K42" s="139"/>
      <c r="L42" s="139"/>
      <c r="M42" s="139"/>
      <c r="N42" s="139"/>
      <c r="O42" s="139"/>
      <c r="P42" s="139"/>
      <c r="Q42" s="139"/>
      <c r="R42" s="211"/>
      <c r="S42" s="211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18.75" customHeight="1">
      <c r="A43" s="139"/>
      <c r="B43" s="139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211"/>
      <c r="S43" s="211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42.0" customHeight="1">
      <c r="A44" s="173"/>
      <c r="B44" s="174" t="s">
        <v>12</v>
      </c>
      <c r="C44" s="175" t="s">
        <v>62</v>
      </c>
      <c r="D44" s="52"/>
      <c r="E44" s="53"/>
      <c r="F44" s="212"/>
      <c r="G44" s="212"/>
      <c r="H44" s="177" t="s">
        <v>14</v>
      </c>
      <c r="I44" s="213" t="s">
        <v>15</v>
      </c>
      <c r="J44" s="174" t="s">
        <v>16</v>
      </c>
      <c r="K44" s="139"/>
      <c r="L44" s="139"/>
      <c r="M44" s="139"/>
      <c r="N44" s="139"/>
      <c r="O44" s="139"/>
      <c r="P44" s="139"/>
      <c r="Q44" s="139"/>
      <c r="R44" s="211"/>
      <c r="S44" s="211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4.75" customHeight="1">
      <c r="A45" s="174">
        <v>1.0</v>
      </c>
      <c r="B45" s="256" t="s">
        <v>75</v>
      </c>
      <c r="C45" s="192"/>
      <c r="D45" s="192"/>
      <c r="E45" s="192"/>
      <c r="F45" s="192"/>
      <c r="G45" s="192"/>
      <c r="H45" s="214">
        <v>52.0</v>
      </c>
      <c r="I45" s="192">
        <v>1.0</v>
      </c>
      <c r="J45" s="188">
        <f t="shared" ref="J45:J48" si="37">+I45*H45</f>
        <v>52</v>
      </c>
      <c r="K45" s="173"/>
      <c r="L45" s="173"/>
      <c r="M45" s="173"/>
      <c r="N45" s="173"/>
      <c r="O45" s="173"/>
      <c r="P45" s="173"/>
      <c r="Q45" s="215"/>
      <c r="R45" s="211"/>
      <c r="S45" s="211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4.75" customHeight="1">
      <c r="A46" s="174">
        <v>2.0</v>
      </c>
      <c r="B46" s="205" t="s">
        <v>75</v>
      </c>
      <c r="C46" s="192"/>
      <c r="D46" s="192"/>
      <c r="E46" s="192"/>
      <c r="F46" s="192"/>
      <c r="G46" s="192"/>
      <c r="H46" s="214">
        <v>24.0</v>
      </c>
      <c r="I46" s="192">
        <v>1.0</v>
      </c>
      <c r="J46" s="188">
        <f t="shared" si="37"/>
        <v>24</v>
      </c>
      <c r="K46" s="173"/>
      <c r="L46" s="173"/>
      <c r="M46" s="173"/>
      <c r="N46" s="173"/>
      <c r="O46" s="173"/>
      <c r="P46" s="173"/>
      <c r="Q46" s="215"/>
      <c r="R46" s="211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4.75" customHeight="1">
      <c r="A47" s="174">
        <v>3.0</v>
      </c>
      <c r="B47" s="256" t="s">
        <v>76</v>
      </c>
      <c r="C47" s="192"/>
      <c r="D47" s="192"/>
      <c r="E47" s="192"/>
      <c r="F47" s="192"/>
      <c r="G47" s="192"/>
      <c r="H47" s="214">
        <v>40.0</v>
      </c>
      <c r="I47" s="192">
        <v>1.0</v>
      </c>
      <c r="J47" s="188">
        <f t="shared" si="37"/>
        <v>40</v>
      </c>
      <c r="K47" s="173"/>
      <c r="L47" s="173"/>
      <c r="M47" s="173"/>
      <c r="N47" s="173"/>
      <c r="O47" s="173"/>
      <c r="P47" s="173"/>
      <c r="Q47" s="215"/>
      <c r="R47" s="211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4.75" customHeight="1">
      <c r="A48" s="174">
        <v>4.0</v>
      </c>
      <c r="B48" s="205" t="s">
        <v>76</v>
      </c>
      <c r="C48" s="192"/>
      <c r="D48" s="192"/>
      <c r="E48" s="192"/>
      <c r="F48" s="192"/>
      <c r="G48" s="192"/>
      <c r="H48" s="214">
        <v>20.0</v>
      </c>
      <c r="I48" s="192">
        <v>1.0</v>
      </c>
      <c r="J48" s="188">
        <f t="shared" si="37"/>
        <v>20</v>
      </c>
      <c r="K48" s="173"/>
      <c r="L48" s="173"/>
      <c r="M48" s="173"/>
      <c r="N48" s="173"/>
      <c r="O48" s="173"/>
      <c r="P48" s="173"/>
      <c r="Q48" s="215"/>
      <c r="R48" s="211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18.75" customHeight="1">
      <c r="A49" s="139"/>
      <c r="B49" s="139"/>
      <c r="C49" s="139"/>
      <c r="D49" s="139"/>
      <c r="E49" s="139"/>
      <c r="F49" s="139"/>
      <c r="G49" s="139"/>
      <c r="H49" s="140" t="s">
        <v>38</v>
      </c>
      <c r="I49" s="139"/>
      <c r="J49" s="216">
        <f>SUM(J45:J48)</f>
        <v>136</v>
      </c>
      <c r="K49" s="217"/>
      <c r="L49" s="217"/>
      <c r="M49" s="217"/>
      <c r="N49" s="217"/>
      <c r="O49" s="217"/>
      <c r="P49" s="217"/>
      <c r="Q49" s="217"/>
      <c r="R49" s="139"/>
      <c r="S49" s="211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18.75" customHeight="1">
      <c r="A50" s="144"/>
      <c r="B50" s="144"/>
      <c r="C50" s="144"/>
      <c r="D50" s="144"/>
      <c r="E50" s="144"/>
      <c r="F50" s="144"/>
      <c r="G50" s="144"/>
      <c r="H50" s="145"/>
      <c r="I50" s="170"/>
      <c r="J50" s="195">
        <f>+J49*60%</f>
        <v>81.6</v>
      </c>
      <c r="K50" s="195"/>
      <c r="L50" s="195"/>
      <c r="M50" s="195"/>
      <c r="N50" s="195"/>
      <c r="O50" s="195"/>
      <c r="P50" s="195"/>
      <c r="Q50" s="195">
        <f>+J49*40%</f>
        <v>54.4</v>
      </c>
      <c r="R50" s="139"/>
      <c r="S50" s="211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211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139"/>
      <c r="B52" s="139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211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9.5" customHeight="1">
      <c r="A53" s="218" t="s">
        <v>41</v>
      </c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211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57.0" customHeight="1">
      <c r="A54" s="219"/>
      <c r="B54" s="220" t="s">
        <v>42</v>
      </c>
      <c r="C54" s="220" t="s">
        <v>43</v>
      </c>
      <c r="D54" s="220" t="s">
        <v>44</v>
      </c>
      <c r="E54" s="220" t="s">
        <v>45</v>
      </c>
      <c r="F54" s="220"/>
      <c r="G54" s="220"/>
      <c r="H54" s="221" t="s">
        <v>46</v>
      </c>
      <c r="I54" s="222" t="s">
        <v>47</v>
      </c>
      <c r="J54" s="139"/>
      <c r="K54" s="139"/>
      <c r="L54" s="139"/>
      <c r="M54" s="139"/>
      <c r="N54" s="139"/>
      <c r="O54" s="139"/>
      <c r="P54" s="139"/>
      <c r="Q54" s="139"/>
      <c r="R54" s="141"/>
      <c r="S54" s="211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18.75" customHeight="1">
      <c r="A55" s="223" t="s">
        <v>48</v>
      </c>
      <c r="B55" s="224">
        <f>+E10</f>
        <v>12085.7735</v>
      </c>
      <c r="C55" s="225">
        <f>+J29</f>
        <v>11241.11545</v>
      </c>
      <c r="D55" s="225">
        <f>+J38</f>
        <v>0</v>
      </c>
      <c r="E55" s="226">
        <f>J50</f>
        <v>81.6</v>
      </c>
      <c r="F55" s="226"/>
      <c r="G55" s="226"/>
      <c r="H55" s="227">
        <f>+I10</f>
        <v>273.6872365</v>
      </c>
      <c r="I55" s="228">
        <f>+B55-C55-D55-E55-H55</f>
        <v>489.370811</v>
      </c>
      <c r="J55" s="139"/>
      <c r="K55" s="139"/>
      <c r="L55" s="139"/>
      <c r="M55" s="139"/>
      <c r="N55" s="139"/>
      <c r="O55" s="139"/>
      <c r="P55" s="139"/>
      <c r="Q55" s="139"/>
      <c r="R55" s="141"/>
      <c r="S55" s="211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19.5" customHeight="1">
      <c r="A56" s="229" t="s">
        <v>49</v>
      </c>
      <c r="B56" s="230"/>
      <c r="C56" s="231">
        <f>+C55/B55</f>
        <v>0.9301113787</v>
      </c>
      <c r="D56" s="231">
        <f>+D55/B55</f>
        <v>0</v>
      </c>
      <c r="E56" s="231">
        <f>+E55/B55</f>
        <v>0.006751739969</v>
      </c>
      <c r="F56" s="231"/>
      <c r="G56" s="231"/>
      <c r="H56" s="232">
        <f>+H55/B55</f>
        <v>0.02264540507</v>
      </c>
      <c r="I56" s="233">
        <f>+I55/B55</f>
        <v>0.04049147628</v>
      </c>
      <c r="J56" s="139"/>
      <c r="K56" s="139"/>
      <c r="L56" s="139"/>
      <c r="M56" s="139"/>
      <c r="N56" s="139"/>
      <c r="O56" s="139"/>
      <c r="P56" s="139"/>
      <c r="Q56" s="139"/>
      <c r="R56" s="141"/>
      <c r="S56" s="211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9.5" customHeight="1">
      <c r="A57" s="160"/>
      <c r="B57" s="234"/>
      <c r="C57" s="235"/>
      <c r="D57" s="235"/>
      <c r="E57" s="235"/>
      <c r="F57" s="235"/>
      <c r="G57" s="235"/>
      <c r="H57" s="236"/>
      <c r="I57" s="237"/>
      <c r="J57" s="139"/>
      <c r="K57" s="139"/>
      <c r="L57" s="139"/>
      <c r="M57" s="139"/>
      <c r="N57" s="139"/>
      <c r="O57" s="139"/>
      <c r="P57" s="139"/>
      <c r="Q57" s="139"/>
      <c r="R57" s="141"/>
      <c r="S57" s="211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8.75" customHeight="1">
      <c r="A58" s="238"/>
      <c r="B58" s="239"/>
      <c r="C58" s="239"/>
      <c r="D58" s="239" t="s">
        <v>50</v>
      </c>
      <c r="E58" s="239" t="s">
        <v>48</v>
      </c>
      <c r="F58" s="239"/>
      <c r="G58" s="239"/>
      <c r="H58" s="240">
        <f>+D55+E55+H55+I55</f>
        <v>844.6580475</v>
      </c>
      <c r="I58" s="241"/>
      <c r="J58" s="139"/>
      <c r="K58" s="139"/>
      <c r="L58" s="139"/>
      <c r="M58" s="139"/>
      <c r="N58" s="139"/>
      <c r="O58" s="139"/>
      <c r="P58" s="139"/>
      <c r="Q58" s="139"/>
      <c r="R58" s="141"/>
      <c r="S58" s="140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8.75" customHeight="1">
      <c r="A59" s="242"/>
      <c r="B59" s="139"/>
      <c r="C59" s="139"/>
      <c r="D59" s="139"/>
      <c r="E59" s="139" t="s">
        <v>49</v>
      </c>
      <c r="F59" s="139"/>
      <c r="G59" s="139"/>
      <c r="H59" s="236">
        <f>+H58/B55</f>
        <v>0.06988862132</v>
      </c>
      <c r="I59" s="243"/>
      <c r="J59" s="139"/>
      <c r="K59" s="139"/>
      <c r="L59" s="139"/>
      <c r="M59" s="139"/>
      <c r="N59" s="139"/>
      <c r="O59" s="139"/>
      <c r="P59" s="139"/>
      <c r="Q59" s="139"/>
      <c r="R59" s="141"/>
      <c r="S59" s="140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18.75" customHeight="1">
      <c r="A60" s="242"/>
      <c r="B60" s="139"/>
      <c r="C60" s="139" t="s">
        <v>51</v>
      </c>
      <c r="D60" s="139"/>
      <c r="E60" s="139"/>
      <c r="F60" s="139"/>
      <c r="G60" s="139"/>
      <c r="H60" s="140"/>
      <c r="I60" s="243"/>
      <c r="J60" s="139"/>
      <c r="K60" s="139"/>
      <c r="L60" s="139"/>
      <c r="M60" s="139"/>
      <c r="N60" s="139"/>
      <c r="O60" s="139"/>
      <c r="P60" s="139"/>
      <c r="Q60" s="139"/>
      <c r="R60" s="141"/>
      <c r="S60" s="140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18.75" customHeight="1">
      <c r="A61" s="242"/>
      <c r="B61" s="139"/>
      <c r="C61" s="139"/>
      <c r="D61" s="139" t="s">
        <v>52</v>
      </c>
      <c r="E61" s="139"/>
      <c r="F61" s="139"/>
      <c r="G61" s="139"/>
      <c r="H61" s="140">
        <f>+H60*(H58-H55)</f>
        <v>0</v>
      </c>
      <c r="I61" s="243"/>
      <c r="J61" s="139"/>
      <c r="K61" s="139"/>
      <c r="L61" s="139"/>
      <c r="M61" s="139"/>
      <c r="N61" s="139"/>
      <c r="O61" s="139"/>
      <c r="P61" s="139"/>
      <c r="Q61" s="139"/>
      <c r="R61" s="141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19.5" customHeight="1">
      <c r="A62" s="244"/>
      <c r="B62" s="245"/>
      <c r="C62" s="245"/>
      <c r="D62" s="245"/>
      <c r="E62" s="245"/>
      <c r="F62" s="245"/>
      <c r="G62" s="245"/>
      <c r="H62" s="246"/>
      <c r="I62" s="247"/>
      <c r="J62" s="139"/>
      <c r="K62" s="139"/>
      <c r="L62" s="139"/>
      <c r="M62" s="139"/>
      <c r="N62" s="139"/>
      <c r="O62" s="139"/>
      <c r="P62" s="139"/>
      <c r="Q62" s="139"/>
      <c r="R62" s="141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18.75" customHeight="1">
      <c r="A63" s="139"/>
      <c r="B63" s="139"/>
      <c r="C63" s="139"/>
      <c r="D63" s="139"/>
      <c r="E63" s="139"/>
      <c r="F63" s="139"/>
      <c r="G63" s="139"/>
      <c r="H63" s="140"/>
      <c r="I63" s="139"/>
      <c r="J63" s="139"/>
      <c r="K63" s="139"/>
      <c r="L63" s="139"/>
      <c r="M63" s="139"/>
      <c r="N63" s="139"/>
      <c r="O63" s="139"/>
      <c r="P63" s="139"/>
      <c r="Q63" s="139"/>
      <c r="R63" s="141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18.75" customHeight="1">
      <c r="A64" s="139"/>
      <c r="B64" s="139"/>
      <c r="C64" s="139"/>
      <c r="D64" s="139"/>
      <c r="E64" s="139"/>
      <c r="F64" s="139"/>
      <c r="G64" s="139"/>
      <c r="H64" s="140"/>
      <c r="I64" s="139"/>
      <c r="J64" s="139"/>
      <c r="K64" s="139"/>
      <c r="L64" s="139"/>
      <c r="M64" s="139"/>
      <c r="N64" s="139"/>
      <c r="O64" s="139"/>
      <c r="P64" s="139"/>
      <c r="Q64" s="139"/>
      <c r="R64" s="14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0" customHeight="1">
      <c r="A66" s="7"/>
      <c r="B66" s="7"/>
      <c r="C66" s="7"/>
      <c r="D66" s="7"/>
      <c r="E66" s="7"/>
      <c r="F66" s="7"/>
      <c r="G66" s="7"/>
      <c r="H66" s="248"/>
      <c r="I66" s="7"/>
      <c r="J66" s="7"/>
      <c r="K66" s="7"/>
      <c r="L66" s="7"/>
      <c r="M66" s="7"/>
      <c r="N66" s="7"/>
      <c r="O66" s="7"/>
      <c r="P66" s="7"/>
      <c r="Q66" s="7"/>
      <c r="R66" s="249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ht="18.0" customHeight="1">
      <c r="A67" s="7"/>
      <c r="B67" s="7"/>
      <c r="C67" s="7"/>
      <c r="D67" s="7"/>
      <c r="E67" s="7"/>
      <c r="F67" s="7"/>
      <c r="G67" s="7"/>
      <c r="H67" s="248"/>
      <c r="I67" s="7"/>
      <c r="J67" s="7"/>
      <c r="K67" s="7"/>
      <c r="L67" s="7"/>
      <c r="M67" s="7"/>
      <c r="N67" s="7"/>
      <c r="O67" s="7"/>
      <c r="P67" s="7"/>
      <c r="Q67" s="7"/>
      <c r="R67" s="249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ht="18.0" customHeight="1">
      <c r="A68" s="7"/>
      <c r="B68" s="7"/>
      <c r="C68" s="7"/>
      <c r="D68" s="7"/>
      <c r="E68" s="7"/>
      <c r="F68" s="7"/>
      <c r="G68" s="7"/>
      <c r="H68" s="248"/>
      <c r="I68" s="7"/>
      <c r="J68" s="7"/>
      <c r="K68" s="7"/>
      <c r="L68" s="7"/>
      <c r="M68" s="7"/>
      <c r="N68" s="7"/>
      <c r="O68" s="7"/>
      <c r="P68" s="7"/>
      <c r="Q68" s="7"/>
      <c r="R68" s="249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ht="18.0" customHeight="1">
      <c r="A69" s="7"/>
      <c r="B69" s="7"/>
      <c r="C69" s="7"/>
      <c r="D69" s="7"/>
      <c r="E69" s="7"/>
      <c r="F69" s="7"/>
      <c r="G69" s="7"/>
      <c r="H69" s="248"/>
      <c r="I69" s="7"/>
      <c r="J69" s="7"/>
      <c r="K69" s="7"/>
      <c r="L69" s="7"/>
      <c r="M69" s="7"/>
      <c r="N69" s="7"/>
      <c r="O69" s="7"/>
      <c r="P69" s="7"/>
      <c r="Q69" s="7"/>
      <c r="R69" s="249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ht="18.0" customHeight="1">
      <c r="A70" s="7"/>
      <c r="B70" s="7"/>
      <c r="C70" s="7"/>
      <c r="D70" s="7"/>
      <c r="E70" s="7"/>
      <c r="F70" s="7"/>
      <c r="G70" s="7"/>
      <c r="H70" s="248"/>
      <c r="I70" s="7"/>
      <c r="J70" s="7"/>
      <c r="K70" s="7"/>
      <c r="L70" s="7"/>
      <c r="M70" s="7"/>
      <c r="N70" s="7"/>
      <c r="O70" s="7"/>
      <c r="P70" s="7"/>
      <c r="Q70" s="7"/>
      <c r="R70" s="249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ht="18.0" customHeight="1">
      <c r="A71" s="7"/>
      <c r="B71" s="7"/>
      <c r="C71" s="7"/>
      <c r="D71" s="7"/>
      <c r="E71" s="7"/>
      <c r="F71" s="7"/>
      <c r="G71" s="7"/>
      <c r="H71" s="248"/>
      <c r="I71" s="7"/>
      <c r="J71" s="7"/>
      <c r="K71" s="7"/>
      <c r="L71" s="7"/>
      <c r="M71" s="7"/>
      <c r="N71" s="7"/>
      <c r="O71" s="7"/>
      <c r="P71" s="7"/>
      <c r="Q71" s="7"/>
      <c r="R71" s="249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ht="18.0" customHeight="1">
      <c r="A72" s="7"/>
      <c r="B72" s="7"/>
      <c r="C72" s="7"/>
      <c r="D72" s="7"/>
      <c r="E72" s="7"/>
      <c r="F72" s="7"/>
      <c r="G72" s="7"/>
      <c r="H72" s="248"/>
      <c r="I72" s="7"/>
      <c r="J72" s="7"/>
      <c r="K72" s="7"/>
      <c r="L72" s="7"/>
      <c r="M72" s="7"/>
      <c r="N72" s="7"/>
      <c r="O72" s="7"/>
      <c r="P72" s="7"/>
      <c r="Q72" s="7"/>
      <c r="R72" s="249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ht="18.0" customHeight="1">
      <c r="A73" s="7"/>
      <c r="B73" s="7"/>
      <c r="C73" s="7"/>
      <c r="D73" s="7"/>
      <c r="E73" s="7"/>
      <c r="F73" s="7"/>
      <c r="G73" s="7"/>
      <c r="H73" s="248"/>
      <c r="I73" s="7"/>
      <c r="J73" s="7"/>
      <c r="K73" s="7"/>
      <c r="L73" s="7"/>
      <c r="M73" s="7"/>
      <c r="N73" s="7"/>
      <c r="O73" s="7"/>
      <c r="P73" s="7"/>
      <c r="Q73" s="7"/>
      <c r="R73" s="249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ht="18.0" customHeight="1">
      <c r="A74" s="7"/>
      <c r="B74" s="7"/>
      <c r="C74" s="7"/>
      <c r="D74" s="7"/>
      <c r="E74" s="7"/>
      <c r="F74" s="7"/>
      <c r="G74" s="7"/>
      <c r="H74" s="248"/>
      <c r="I74" s="7"/>
      <c r="J74" s="7"/>
      <c r="K74" s="7"/>
      <c r="L74" s="7"/>
      <c r="M74" s="7"/>
      <c r="N74" s="7"/>
      <c r="O74" s="7"/>
      <c r="P74" s="7"/>
      <c r="Q74" s="7"/>
      <c r="R74" s="249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ht="18.0" customHeight="1">
      <c r="A75" s="7"/>
      <c r="B75" s="7"/>
      <c r="C75" s="7"/>
      <c r="D75" s="7"/>
      <c r="E75" s="7"/>
      <c r="F75" s="7"/>
      <c r="G75" s="7"/>
      <c r="H75" s="248"/>
      <c r="I75" s="7"/>
      <c r="J75" s="7"/>
      <c r="K75" s="7"/>
      <c r="L75" s="7"/>
      <c r="M75" s="7"/>
      <c r="N75" s="7"/>
      <c r="O75" s="7"/>
      <c r="P75" s="7"/>
      <c r="Q75" s="7"/>
      <c r="R75" s="249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ht="18.0" customHeight="1">
      <c r="A76" s="7"/>
      <c r="B76" s="7"/>
      <c r="C76" s="7"/>
      <c r="D76" s="7"/>
      <c r="E76" s="7"/>
      <c r="F76" s="7"/>
      <c r="G76" s="7"/>
      <c r="H76" s="248"/>
      <c r="I76" s="7"/>
      <c r="J76" s="7"/>
      <c r="K76" s="7"/>
      <c r="L76" s="7"/>
      <c r="M76" s="7"/>
      <c r="N76" s="7"/>
      <c r="O76" s="7"/>
      <c r="P76" s="7"/>
      <c r="Q76" s="7"/>
      <c r="R76" s="249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ht="18.0" customHeight="1">
      <c r="A77" s="7"/>
      <c r="B77" s="7"/>
      <c r="C77" s="7"/>
      <c r="D77" s="7"/>
      <c r="E77" s="7"/>
      <c r="F77" s="7"/>
      <c r="G77" s="7"/>
      <c r="H77" s="248"/>
      <c r="I77" s="7"/>
      <c r="J77" s="7"/>
      <c r="K77" s="7"/>
      <c r="L77" s="7"/>
      <c r="M77" s="7"/>
      <c r="N77" s="7"/>
      <c r="O77" s="7"/>
      <c r="P77" s="7"/>
      <c r="Q77" s="7"/>
      <c r="R77" s="249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ht="18.0" customHeight="1">
      <c r="A78" s="7"/>
      <c r="B78" s="7"/>
      <c r="C78" s="7"/>
      <c r="D78" s="7"/>
      <c r="E78" s="7"/>
      <c r="F78" s="7"/>
      <c r="G78" s="7"/>
      <c r="H78" s="248"/>
      <c r="I78" s="7"/>
      <c r="J78" s="7"/>
      <c r="K78" s="7"/>
      <c r="L78" s="7"/>
      <c r="M78" s="7"/>
      <c r="N78" s="7"/>
      <c r="O78" s="7"/>
      <c r="P78" s="7"/>
      <c r="Q78" s="7"/>
      <c r="R78" s="249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ht="18.0" customHeight="1">
      <c r="A79" s="7"/>
      <c r="B79" s="7"/>
      <c r="C79" s="7"/>
      <c r="D79" s="7"/>
      <c r="E79" s="7"/>
      <c r="F79" s="7"/>
      <c r="G79" s="7"/>
      <c r="H79" s="248"/>
      <c r="I79" s="7"/>
      <c r="J79" s="7"/>
      <c r="K79" s="7"/>
      <c r="L79" s="7"/>
      <c r="M79" s="7"/>
      <c r="N79" s="7"/>
      <c r="O79" s="7"/>
      <c r="P79" s="7"/>
      <c r="Q79" s="7"/>
      <c r="R79" s="249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ht="18.0" customHeight="1">
      <c r="A80" s="7"/>
      <c r="B80" s="7"/>
      <c r="C80" s="7"/>
      <c r="D80" s="7"/>
      <c r="E80" s="7"/>
      <c r="F80" s="7"/>
      <c r="G80" s="7"/>
      <c r="H80" s="248"/>
      <c r="I80" s="7"/>
      <c r="J80" s="7"/>
      <c r="K80" s="7"/>
      <c r="L80" s="7"/>
      <c r="M80" s="7"/>
      <c r="N80" s="7"/>
      <c r="O80" s="7"/>
      <c r="P80" s="7"/>
      <c r="Q80" s="7"/>
      <c r="R80" s="249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8"/>
      <c r="I81" s="7"/>
      <c r="J81" s="7"/>
      <c r="K81" s="7"/>
      <c r="L81" s="7"/>
      <c r="M81" s="7"/>
      <c r="N81" s="7"/>
      <c r="O81" s="7"/>
      <c r="P81" s="7"/>
      <c r="Q81" s="7"/>
      <c r="R81" s="249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8"/>
      <c r="I82" s="7"/>
      <c r="J82" s="7"/>
      <c r="K82" s="7"/>
      <c r="L82" s="7"/>
      <c r="M82" s="7"/>
      <c r="N82" s="7"/>
      <c r="O82" s="7"/>
      <c r="P82" s="7"/>
      <c r="Q82" s="7"/>
      <c r="R82" s="249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8"/>
      <c r="I83" s="7"/>
      <c r="J83" s="7"/>
      <c r="K83" s="7"/>
      <c r="L83" s="7"/>
      <c r="M83" s="7"/>
      <c r="N83" s="7"/>
      <c r="O83" s="7"/>
      <c r="P83" s="7"/>
      <c r="Q83" s="7"/>
      <c r="R83" s="249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8"/>
      <c r="I84" s="7"/>
      <c r="J84" s="7"/>
      <c r="K84" s="7"/>
      <c r="L84" s="7"/>
      <c r="M84" s="7"/>
      <c r="N84" s="7"/>
      <c r="O84" s="7"/>
      <c r="P84" s="7"/>
      <c r="Q84" s="7"/>
      <c r="R84" s="249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8"/>
      <c r="I85" s="7"/>
      <c r="J85" s="7"/>
      <c r="K85" s="7"/>
      <c r="L85" s="7"/>
      <c r="M85" s="7"/>
      <c r="N85" s="7"/>
      <c r="O85" s="7"/>
      <c r="P85" s="7"/>
      <c r="Q85" s="7"/>
      <c r="R85" s="249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8"/>
      <c r="I86" s="7"/>
      <c r="J86" s="7"/>
      <c r="K86" s="7"/>
      <c r="L86" s="7"/>
      <c r="M86" s="7"/>
      <c r="N86" s="7"/>
      <c r="O86" s="7"/>
      <c r="P86" s="7"/>
      <c r="Q86" s="7"/>
      <c r="R86" s="24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8"/>
      <c r="I87" s="7"/>
      <c r="J87" s="7"/>
      <c r="K87" s="7"/>
      <c r="L87" s="7"/>
      <c r="M87" s="7"/>
      <c r="N87" s="7"/>
      <c r="O87" s="7"/>
      <c r="P87" s="7"/>
      <c r="Q87" s="7"/>
      <c r="R87" s="24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8"/>
      <c r="I88" s="7"/>
      <c r="J88" s="7"/>
      <c r="K88" s="7"/>
      <c r="L88" s="7"/>
      <c r="M88" s="7"/>
      <c r="N88" s="7"/>
      <c r="O88" s="7"/>
      <c r="P88" s="7"/>
      <c r="Q88" s="7"/>
      <c r="R88" s="24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8"/>
      <c r="I89" s="7"/>
      <c r="J89" s="7"/>
      <c r="K89" s="7"/>
      <c r="L89" s="7"/>
      <c r="M89" s="7"/>
      <c r="N89" s="7"/>
      <c r="O89" s="7"/>
      <c r="P89" s="7"/>
      <c r="Q89" s="7"/>
      <c r="R89" s="24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8"/>
      <c r="I90" s="7"/>
      <c r="J90" s="7"/>
      <c r="K90" s="7"/>
      <c r="L90" s="7"/>
      <c r="M90" s="7"/>
      <c r="N90" s="7"/>
      <c r="O90" s="7"/>
      <c r="P90" s="7"/>
      <c r="Q90" s="7"/>
      <c r="R90" s="24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8"/>
      <c r="I91" s="7"/>
      <c r="J91" s="7"/>
      <c r="K91" s="7"/>
      <c r="L91" s="7"/>
      <c r="M91" s="7"/>
      <c r="N91" s="7"/>
      <c r="O91" s="7"/>
      <c r="P91" s="7"/>
      <c r="Q91" s="7"/>
      <c r="R91" s="249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8"/>
      <c r="I92" s="7"/>
      <c r="J92" s="7"/>
      <c r="K92" s="7"/>
      <c r="L92" s="7"/>
      <c r="M92" s="7"/>
      <c r="N92" s="7"/>
      <c r="O92" s="7"/>
      <c r="P92" s="7"/>
      <c r="Q92" s="7"/>
      <c r="R92" s="249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8"/>
      <c r="I93" s="7"/>
      <c r="J93" s="7"/>
      <c r="K93" s="7"/>
      <c r="L93" s="7"/>
      <c r="M93" s="7"/>
      <c r="N93" s="7"/>
      <c r="O93" s="7"/>
      <c r="P93" s="7"/>
      <c r="Q93" s="7"/>
      <c r="R93" s="24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8"/>
      <c r="I94" s="7"/>
      <c r="J94" s="7"/>
      <c r="K94" s="7"/>
      <c r="L94" s="7"/>
      <c r="M94" s="7"/>
      <c r="N94" s="7"/>
      <c r="O94" s="7"/>
      <c r="P94" s="7"/>
      <c r="Q94" s="7"/>
      <c r="R94" s="24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8"/>
      <c r="I95" s="7"/>
      <c r="J95" s="7"/>
      <c r="K95" s="7"/>
      <c r="L95" s="7"/>
      <c r="M95" s="7"/>
      <c r="N95" s="7"/>
      <c r="O95" s="7"/>
      <c r="P95" s="7"/>
      <c r="Q95" s="7"/>
      <c r="R95" s="24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8"/>
      <c r="I96" s="7"/>
      <c r="J96" s="7"/>
      <c r="K96" s="7"/>
      <c r="L96" s="7"/>
      <c r="M96" s="7"/>
      <c r="N96" s="7"/>
      <c r="O96" s="7"/>
      <c r="P96" s="7"/>
      <c r="Q96" s="7"/>
      <c r="R96" s="24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0:D10"/>
    <mergeCell ref="E11:H11"/>
    <mergeCell ref="C16:E16"/>
    <mergeCell ref="C35:E35"/>
    <mergeCell ref="C44:E4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44384.0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78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3">
        <v>1.0</v>
      </c>
      <c r="B8" s="154" t="s">
        <v>79</v>
      </c>
      <c r="C8" s="154">
        <v>25.5</v>
      </c>
      <c r="D8" s="155">
        <v>0.0577</v>
      </c>
      <c r="E8" s="156">
        <f>231.65*14.4</f>
        <v>3335.76</v>
      </c>
      <c r="F8" s="156"/>
      <c r="G8" s="156"/>
      <c r="H8" s="157">
        <v>14.4</v>
      </c>
      <c r="I8" s="158">
        <f>+D8*E8</f>
        <v>192.473352</v>
      </c>
      <c r="J8" s="159">
        <f>E8-I8</f>
        <v>3143.286648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18.75" customHeight="1">
      <c r="A9" s="160"/>
      <c r="B9" s="161"/>
      <c r="C9" s="162"/>
      <c r="D9" s="163"/>
      <c r="E9" s="164">
        <f>SUM(E8)</f>
        <v>3335.76</v>
      </c>
      <c r="F9" s="165"/>
      <c r="G9" s="165"/>
      <c r="H9" s="166"/>
      <c r="I9" s="167">
        <f t="shared" ref="I9:J9" si="1">SUM(I8)</f>
        <v>192.473352</v>
      </c>
      <c r="J9" s="168">
        <f t="shared" si="1"/>
        <v>3143.286648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18.75" customHeight="1">
      <c r="A10" s="169"/>
      <c r="B10" s="144"/>
      <c r="C10" s="144"/>
      <c r="D10" s="170"/>
      <c r="E10" s="171"/>
      <c r="F10" s="151"/>
      <c r="G10" s="151"/>
      <c r="H10" s="147"/>
      <c r="I10" s="172"/>
      <c r="J10" s="139"/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18.75" customHeight="1">
      <c r="A11" s="139"/>
      <c r="B11" s="139"/>
      <c r="C11" s="139"/>
      <c r="D11" s="139"/>
      <c r="E11" s="139"/>
      <c r="F11" s="139"/>
      <c r="G11" s="139"/>
      <c r="H11" s="140"/>
      <c r="I11" s="139"/>
      <c r="J11" s="139"/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18.75" customHeight="1">
      <c r="A12" s="139"/>
      <c r="B12" s="139"/>
      <c r="C12" s="139"/>
      <c r="D12" s="139"/>
      <c r="E12" s="139"/>
      <c r="F12" s="139"/>
      <c r="G12" s="139"/>
      <c r="H12" s="140"/>
      <c r="I12" s="139"/>
      <c r="J12" s="139"/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18.75" customHeight="1">
      <c r="A13" s="139" t="s">
        <v>11</v>
      </c>
      <c r="B13" s="139"/>
      <c r="C13" s="139"/>
      <c r="D13" s="139"/>
      <c r="E13" s="139"/>
      <c r="F13" s="139"/>
      <c r="G13" s="139"/>
      <c r="H13" s="140"/>
      <c r="I13" s="139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39"/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40.5" customHeight="1">
      <c r="A15" s="173"/>
      <c r="B15" s="174" t="s">
        <v>12</v>
      </c>
      <c r="C15" s="175" t="s">
        <v>57</v>
      </c>
      <c r="D15" s="52"/>
      <c r="E15" s="53"/>
      <c r="F15" s="176"/>
      <c r="G15" s="176"/>
      <c r="H15" s="177" t="s">
        <v>14</v>
      </c>
      <c r="I15" s="174" t="s">
        <v>15</v>
      </c>
      <c r="J15" s="174" t="s">
        <v>16</v>
      </c>
      <c r="K15" s="139"/>
      <c r="L15" s="174" t="s">
        <v>17</v>
      </c>
      <c r="M15" s="174" t="s">
        <v>15</v>
      </c>
      <c r="N15" s="173" t="s">
        <v>18</v>
      </c>
      <c r="O15" s="139"/>
      <c r="P15" s="139"/>
      <c r="Q15" s="173" t="s">
        <v>58</v>
      </c>
      <c r="R15" s="178"/>
      <c r="S15" s="174" t="s">
        <v>17</v>
      </c>
      <c r="T15" s="174" t="s">
        <v>15</v>
      </c>
      <c r="U15" s="173" t="s">
        <v>18</v>
      </c>
      <c r="V15" s="139"/>
      <c r="W15" s="173" t="s">
        <v>19</v>
      </c>
      <c r="X15" s="173" t="s">
        <v>20</v>
      </c>
      <c r="Y15" s="173" t="s">
        <v>21</v>
      </c>
      <c r="Z15" s="173" t="s">
        <v>80</v>
      </c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27.0" customHeight="1">
      <c r="A16" s="174">
        <v>1.0</v>
      </c>
      <c r="B16" s="179" t="s">
        <v>79</v>
      </c>
      <c r="C16" s="180">
        <v>88.0</v>
      </c>
      <c r="D16" s="180">
        <v>194.0</v>
      </c>
      <c r="E16" s="180">
        <v>229.0</v>
      </c>
      <c r="F16" s="180">
        <f t="shared" ref="F16:F20" si="3">VALUE(IF(RIGHT(B16, 1)="%", RIGHT(B16, 3), 0))</f>
        <v>0</v>
      </c>
      <c r="G16" s="180">
        <f t="shared" ref="G16:G20" si="4">+R16*C16/100*D16/100*E16/100</f>
        <v>101.646688</v>
      </c>
      <c r="H16" s="181">
        <f t="shared" ref="H16:H20" si="5">IF(F16=0, G16, F16*G16)</f>
        <v>101.646688</v>
      </c>
      <c r="I16" s="180">
        <v>1.0</v>
      </c>
      <c r="J16" s="182">
        <f t="shared" ref="J16:J20" si="6">+I16*H16</f>
        <v>101.646688</v>
      </c>
      <c r="K16" s="139"/>
      <c r="L16" s="173">
        <f>D16*25.4/1000</f>
        <v>4.9276</v>
      </c>
      <c r="M16" s="174">
        <f>+I16</f>
        <v>1</v>
      </c>
      <c r="N16" s="174">
        <f>M16*L16</f>
        <v>4.9276</v>
      </c>
      <c r="O16" s="139"/>
      <c r="P16" s="139"/>
      <c r="Q16" s="173"/>
      <c r="R16" s="183">
        <v>26.0</v>
      </c>
      <c r="S16" s="173">
        <f t="shared" ref="S16:S21" si="7">E16/100</f>
        <v>2.29</v>
      </c>
      <c r="T16" s="174">
        <f t="shared" ref="T16:T21" si="8">I16</f>
        <v>1</v>
      </c>
      <c r="U16" s="174">
        <f t="shared" ref="U16:U21" si="9">T16*S16</f>
        <v>2.29</v>
      </c>
      <c r="V16" s="184">
        <f t="shared" ref="V16:V20" si="10">R16*C16/100*D16/100*E16/100</f>
        <v>101.646688</v>
      </c>
      <c r="W16" s="173">
        <f t="shared" ref="W16:X16" si="2">C16/100</f>
        <v>0.88</v>
      </c>
      <c r="X16" s="173">
        <f t="shared" si="2"/>
        <v>1.94</v>
      </c>
      <c r="Y16" s="173">
        <f t="shared" ref="Y16:Y21" si="12">U16</f>
        <v>2.29</v>
      </c>
      <c r="Z16" s="185">
        <f t="shared" ref="Z16:Z21" si="13">W16*X16*Y16</f>
        <v>3.909488</v>
      </c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27.0" customHeight="1">
      <c r="A17" s="174">
        <v>2.0</v>
      </c>
      <c r="B17" s="186" t="s">
        <v>79</v>
      </c>
      <c r="C17" s="186">
        <v>88.0</v>
      </c>
      <c r="D17" s="186">
        <v>194.0</v>
      </c>
      <c r="E17" s="186">
        <v>173.0</v>
      </c>
      <c r="F17" s="186">
        <f t="shared" si="3"/>
        <v>0</v>
      </c>
      <c r="G17" s="186">
        <f t="shared" si="4"/>
        <v>76.789856</v>
      </c>
      <c r="H17" s="187">
        <f t="shared" si="5"/>
        <v>76.789856</v>
      </c>
      <c r="I17" s="186">
        <v>1.0</v>
      </c>
      <c r="J17" s="188">
        <f t="shared" si="6"/>
        <v>76.789856</v>
      </c>
      <c r="K17" s="139"/>
      <c r="L17" s="173"/>
      <c r="M17" s="174"/>
      <c r="N17" s="174"/>
      <c r="O17" s="139"/>
      <c r="P17" s="139"/>
      <c r="Q17" s="173"/>
      <c r="R17" s="183">
        <v>26.0</v>
      </c>
      <c r="S17" s="173">
        <f t="shared" si="7"/>
        <v>1.73</v>
      </c>
      <c r="T17" s="174">
        <f t="shared" si="8"/>
        <v>1</v>
      </c>
      <c r="U17" s="174">
        <f t="shared" si="9"/>
        <v>1.73</v>
      </c>
      <c r="V17" s="184">
        <f t="shared" si="10"/>
        <v>76.789856</v>
      </c>
      <c r="W17" s="173">
        <f t="shared" ref="W17:X17" si="11">C17/100</f>
        <v>0.88</v>
      </c>
      <c r="X17" s="173">
        <f t="shared" si="11"/>
        <v>1.94</v>
      </c>
      <c r="Y17" s="173">
        <f t="shared" si="12"/>
        <v>1.73</v>
      </c>
      <c r="Z17" s="185">
        <f t="shared" si="13"/>
        <v>2.953456</v>
      </c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27.0" customHeight="1">
      <c r="A18" s="174">
        <v>3.0</v>
      </c>
      <c r="B18" s="186" t="s">
        <v>79</v>
      </c>
      <c r="C18" s="186">
        <v>93.0</v>
      </c>
      <c r="D18" s="186">
        <v>194.0</v>
      </c>
      <c r="E18" s="186">
        <v>136.0</v>
      </c>
      <c r="F18" s="186">
        <f t="shared" si="3"/>
        <v>0</v>
      </c>
      <c r="G18" s="186">
        <f t="shared" si="4"/>
        <v>63.796512</v>
      </c>
      <c r="H18" s="187">
        <f t="shared" si="5"/>
        <v>63.796512</v>
      </c>
      <c r="I18" s="186">
        <v>1.0</v>
      </c>
      <c r="J18" s="188">
        <f t="shared" si="6"/>
        <v>63.796512</v>
      </c>
      <c r="K18" s="139"/>
      <c r="L18" s="173">
        <f t="shared" ref="L18:L20" si="15">D18*25.4/1000</f>
        <v>4.9276</v>
      </c>
      <c r="M18" s="174">
        <f t="shared" ref="M18:M20" si="16">+I18</f>
        <v>1</v>
      </c>
      <c r="N18" s="174">
        <f t="shared" ref="N18:N20" si="17">M18*L18</f>
        <v>4.9276</v>
      </c>
      <c r="O18" s="139"/>
      <c r="P18" s="139"/>
      <c r="Q18" s="173"/>
      <c r="R18" s="183">
        <v>26.0</v>
      </c>
      <c r="S18" s="173">
        <f t="shared" si="7"/>
        <v>1.36</v>
      </c>
      <c r="T18" s="174">
        <f t="shared" si="8"/>
        <v>1</v>
      </c>
      <c r="U18" s="174">
        <f t="shared" si="9"/>
        <v>1.36</v>
      </c>
      <c r="V18" s="184">
        <f t="shared" si="10"/>
        <v>63.796512</v>
      </c>
      <c r="W18" s="173">
        <f t="shared" ref="W18:X18" si="14">C18/100</f>
        <v>0.93</v>
      </c>
      <c r="X18" s="173">
        <f t="shared" si="14"/>
        <v>1.94</v>
      </c>
      <c r="Y18" s="173">
        <f t="shared" si="12"/>
        <v>1.36</v>
      </c>
      <c r="Z18" s="185">
        <f t="shared" si="13"/>
        <v>2.453712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27.0" customHeight="1">
      <c r="A19" s="174">
        <v>4.0</v>
      </c>
      <c r="B19" s="186" t="s">
        <v>79</v>
      </c>
      <c r="C19" s="186">
        <v>95.0</v>
      </c>
      <c r="D19" s="186">
        <v>193.0</v>
      </c>
      <c r="E19" s="186">
        <v>2853.0</v>
      </c>
      <c r="F19" s="186">
        <f t="shared" si="3"/>
        <v>0</v>
      </c>
      <c r="G19" s="186">
        <f t="shared" si="4"/>
        <v>1360.05363</v>
      </c>
      <c r="H19" s="187">
        <f t="shared" si="5"/>
        <v>1360.05363</v>
      </c>
      <c r="I19" s="186">
        <v>1.0</v>
      </c>
      <c r="J19" s="188">
        <f t="shared" si="6"/>
        <v>1360.05363</v>
      </c>
      <c r="K19" s="139"/>
      <c r="L19" s="173">
        <f t="shared" si="15"/>
        <v>4.9022</v>
      </c>
      <c r="M19" s="174">
        <f t="shared" si="16"/>
        <v>1</v>
      </c>
      <c r="N19" s="174">
        <f t="shared" si="17"/>
        <v>4.9022</v>
      </c>
      <c r="O19" s="139"/>
      <c r="P19" s="139"/>
      <c r="Q19" s="173">
        <v>1360.0</v>
      </c>
      <c r="R19" s="183">
        <v>26.0</v>
      </c>
      <c r="S19" s="173">
        <f t="shared" si="7"/>
        <v>28.53</v>
      </c>
      <c r="T19" s="174">
        <f t="shared" si="8"/>
        <v>1</v>
      </c>
      <c r="U19" s="174">
        <f t="shared" si="9"/>
        <v>28.53</v>
      </c>
      <c r="V19" s="184">
        <f t="shared" si="10"/>
        <v>1360.05363</v>
      </c>
      <c r="W19" s="173">
        <f t="shared" ref="W19:X19" si="18">C19/100</f>
        <v>0.95</v>
      </c>
      <c r="X19" s="173">
        <f t="shared" si="18"/>
        <v>1.93</v>
      </c>
      <c r="Y19" s="173">
        <f t="shared" si="12"/>
        <v>28.53</v>
      </c>
      <c r="Z19" s="185">
        <f t="shared" si="13"/>
        <v>52.309755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27.0" customHeight="1">
      <c r="A20" s="174">
        <v>5.0</v>
      </c>
      <c r="B20" s="186" t="s">
        <v>79</v>
      </c>
      <c r="C20" s="186">
        <v>100.0</v>
      </c>
      <c r="D20" s="186">
        <v>193.0</v>
      </c>
      <c r="E20" s="186">
        <v>2814.0</v>
      </c>
      <c r="F20" s="186">
        <f t="shared" si="3"/>
        <v>0</v>
      </c>
      <c r="G20" s="186">
        <f t="shared" si="4"/>
        <v>1412.0652</v>
      </c>
      <c r="H20" s="187">
        <f t="shared" si="5"/>
        <v>1412.0652</v>
      </c>
      <c r="I20" s="186">
        <v>1.0</v>
      </c>
      <c r="J20" s="188">
        <f t="shared" si="6"/>
        <v>1412.0652</v>
      </c>
      <c r="K20" s="139"/>
      <c r="L20" s="173">
        <f t="shared" si="15"/>
        <v>4.9022</v>
      </c>
      <c r="M20" s="174">
        <f t="shared" si="16"/>
        <v>1</v>
      </c>
      <c r="N20" s="174">
        <f t="shared" si="17"/>
        <v>4.9022</v>
      </c>
      <c r="O20" s="139"/>
      <c r="P20" s="139"/>
      <c r="Q20" s="173">
        <v>1370.0</v>
      </c>
      <c r="R20" s="183">
        <v>26.0</v>
      </c>
      <c r="S20" s="173">
        <f t="shared" si="7"/>
        <v>28.14</v>
      </c>
      <c r="T20" s="174">
        <f t="shared" si="8"/>
        <v>1</v>
      </c>
      <c r="U20" s="174">
        <f t="shared" si="9"/>
        <v>28.14</v>
      </c>
      <c r="V20" s="184">
        <f t="shared" si="10"/>
        <v>1412.0652</v>
      </c>
      <c r="W20" s="173">
        <f t="shared" ref="W20:X20" si="19">C20/100</f>
        <v>1</v>
      </c>
      <c r="X20" s="173">
        <f t="shared" si="19"/>
        <v>1.93</v>
      </c>
      <c r="Y20" s="173">
        <f t="shared" si="12"/>
        <v>28.14</v>
      </c>
      <c r="Z20" s="185">
        <f t="shared" si="13"/>
        <v>54.3102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4"/>
      <c r="B21" s="173"/>
      <c r="C21" s="173"/>
      <c r="D21" s="173"/>
      <c r="E21" s="173"/>
      <c r="F21" s="173"/>
      <c r="G21" s="173"/>
      <c r="H21" s="177"/>
      <c r="I21" s="174"/>
      <c r="J21" s="189">
        <f>+Q53</f>
        <v>24.8</v>
      </c>
      <c r="K21" s="139"/>
      <c r="L21" s="139"/>
      <c r="M21" s="139"/>
      <c r="N21" s="139"/>
      <c r="O21" s="139"/>
      <c r="P21" s="139"/>
      <c r="Q21" s="139"/>
      <c r="R21" s="190"/>
      <c r="S21" s="191">
        <f t="shared" si="7"/>
        <v>0</v>
      </c>
      <c r="T21" s="192" t="str">
        <f t="shared" si="8"/>
        <v/>
      </c>
      <c r="U21" s="192">
        <f t="shared" si="9"/>
        <v>0</v>
      </c>
      <c r="V21" s="193"/>
      <c r="W21" s="191">
        <f t="shared" ref="W21:X21" si="20">C21/100</f>
        <v>0</v>
      </c>
      <c r="X21" s="191">
        <f t="shared" si="20"/>
        <v>0</v>
      </c>
      <c r="Y21" s="191">
        <f t="shared" si="12"/>
        <v>0</v>
      </c>
      <c r="Z21" s="194">
        <f t="shared" si="13"/>
        <v>0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4"/>
      <c r="B22" s="195"/>
      <c r="C22" s="195"/>
      <c r="D22" s="195"/>
      <c r="E22" s="195"/>
      <c r="F22" s="195"/>
      <c r="G22" s="195"/>
      <c r="H22" s="196"/>
      <c r="I22" s="197">
        <f>SUM(I16:I20)</f>
        <v>5</v>
      </c>
      <c r="J22" s="259">
        <f>SUM(J16:J21)</f>
        <v>3039.151886</v>
      </c>
      <c r="K22" s="199"/>
      <c r="L22" s="199"/>
      <c r="M22" s="199"/>
      <c r="N22" s="199"/>
      <c r="O22" s="199"/>
      <c r="P22" s="199"/>
      <c r="Q22" s="199"/>
      <c r="R22" s="141"/>
      <c r="S22" s="199">
        <f>SUMIFS($T$16:$T$20,$S$16:$S$20,"&gt;=3")</f>
        <v>2</v>
      </c>
      <c r="T22" s="199">
        <f t="shared" ref="T22:U22" si="21">SUM(T16:T20)</f>
        <v>5</v>
      </c>
      <c r="U22" s="199">
        <f t="shared" si="21"/>
        <v>62.05</v>
      </c>
      <c r="V22" s="199"/>
      <c r="W22" s="199"/>
      <c r="X22" s="199"/>
      <c r="Y22" s="199"/>
      <c r="Z22" s="200">
        <f>SUM(Z16:Z21)</f>
        <v>115.936611</v>
      </c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  <c r="AL22" s="199"/>
      <c r="AM22" s="199"/>
      <c r="AN22" s="199"/>
      <c r="AO22" s="199"/>
      <c r="AP22" s="199"/>
      <c r="AQ22" s="199"/>
      <c r="AR22" s="199"/>
      <c r="AS22" s="199"/>
      <c r="AT22" s="199"/>
    </row>
    <row r="23" ht="29.25" customHeight="1">
      <c r="A23" s="139"/>
      <c r="B23" s="139"/>
      <c r="C23" s="139"/>
      <c r="D23" s="139"/>
      <c r="E23" s="139"/>
      <c r="F23" s="139"/>
      <c r="G23" s="139"/>
      <c r="H23" s="140"/>
      <c r="I23" s="139"/>
      <c r="J23" s="139"/>
      <c r="K23" s="139"/>
      <c r="L23" s="139"/>
      <c r="M23" s="139"/>
      <c r="N23" s="139"/>
      <c r="O23" s="139"/>
      <c r="P23" s="139"/>
      <c r="Q23" s="139"/>
      <c r="R23" s="141"/>
      <c r="S23" s="193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9.25" customHeight="1">
      <c r="A24" s="139"/>
      <c r="B24" s="139"/>
      <c r="C24" s="139"/>
      <c r="D24" s="139"/>
      <c r="E24" s="139"/>
      <c r="F24" s="139"/>
      <c r="G24" s="139"/>
      <c r="H24" s="140"/>
      <c r="I24" s="139"/>
      <c r="J24" s="139"/>
      <c r="K24" s="139"/>
      <c r="L24" s="139"/>
      <c r="M24" s="139"/>
      <c r="N24" s="139"/>
      <c r="O24" s="139"/>
      <c r="P24" s="139"/>
      <c r="Q24" s="139"/>
      <c r="R24" s="190"/>
      <c r="S24" s="139"/>
      <c r="T24" s="139" t="s">
        <v>48</v>
      </c>
      <c r="U24" s="139" t="s">
        <v>60</v>
      </c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9.25" customHeight="1">
      <c r="A25" s="139"/>
      <c r="B25" s="139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39" t="s">
        <v>31</v>
      </c>
      <c r="T25" s="201">
        <f>SUMIFS($J$16:$J$20,$S$16:$S$20,"&gt;=3")</f>
        <v>2772.11883</v>
      </c>
      <c r="U25" s="202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9.25" customHeight="1">
      <c r="A26" s="139" t="s">
        <v>32</v>
      </c>
      <c r="B26" s="139"/>
      <c r="C26" s="139"/>
      <c r="D26" s="139" t="s">
        <v>33</v>
      </c>
      <c r="E26" s="139"/>
      <c r="F26" s="139"/>
      <c r="G26" s="139"/>
      <c r="H26" s="140"/>
      <c r="I26" s="139"/>
      <c r="J26" s="139"/>
      <c r="K26" s="139"/>
      <c r="L26" s="139"/>
      <c r="M26" s="139"/>
      <c r="N26" s="139"/>
      <c r="O26" s="139"/>
      <c r="P26" s="139"/>
      <c r="Q26" s="139"/>
      <c r="R26" s="141"/>
      <c r="S26" s="139" t="s">
        <v>34</v>
      </c>
      <c r="T26" s="203">
        <f>J22-T25</f>
        <v>267.033056</v>
      </c>
      <c r="U26" s="202">
        <f>+SUMIFS($U$16:$U$20,$S$16:$S$20,"&gt;=3")</f>
        <v>56.67</v>
      </c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9.2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90"/>
      <c r="S27" s="139"/>
      <c r="T27" s="204">
        <f>+I22</f>
        <v>5</v>
      </c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39.0" customHeight="1">
      <c r="A28" s="173"/>
      <c r="B28" s="174" t="s">
        <v>12</v>
      </c>
      <c r="C28" s="175" t="s">
        <v>61</v>
      </c>
      <c r="D28" s="52"/>
      <c r="E28" s="53"/>
      <c r="F28" s="176"/>
      <c r="G28" s="176"/>
      <c r="H28" s="177" t="s">
        <v>14</v>
      </c>
      <c r="I28" s="174" t="s">
        <v>15</v>
      </c>
      <c r="J28" s="174" t="s">
        <v>16</v>
      </c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54">
        <v>1.0</v>
      </c>
      <c r="B29" s="205" t="s">
        <v>79</v>
      </c>
      <c r="C29" s="205">
        <v>88.0</v>
      </c>
      <c r="D29" s="205">
        <v>194.0</v>
      </c>
      <c r="E29" s="205">
        <v>229.0</v>
      </c>
      <c r="F29" s="205">
        <f t="shared" ref="F29:F42" si="22">1-VALUE(IF(RIGHT(B29, 1)="%", RIGHT(B29, 3), 0))</f>
        <v>1</v>
      </c>
      <c r="G29" s="205">
        <f t="shared" ref="G29:G42" si="23">+Q29*C29/100*D29/100*E29/100</f>
        <v>0</v>
      </c>
      <c r="H29" s="206">
        <f t="shared" ref="H29:H42" si="24">IF(F29=0, G29, F29*G29)</f>
        <v>0</v>
      </c>
      <c r="I29" s="205">
        <v>1.0</v>
      </c>
      <c r="J29" s="207">
        <f t="shared" ref="J29:J42" si="25">+I29*H29</f>
        <v>0</v>
      </c>
      <c r="K29" s="139"/>
      <c r="L29" s="173">
        <f t="shared" ref="L29:L37" si="26">D29*25.4/1000</f>
        <v>4.9276</v>
      </c>
      <c r="M29" s="174">
        <f t="shared" ref="M29:M33" si="27">+I29</f>
        <v>1</v>
      </c>
      <c r="N29" s="174">
        <f t="shared" ref="N29:N33" si="28">M29*L29</f>
        <v>4.9276</v>
      </c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customHeight="1">
      <c r="A30" s="154">
        <v>2.0</v>
      </c>
      <c r="B30" s="205"/>
      <c r="C30" s="205"/>
      <c r="D30" s="205"/>
      <c r="E30" s="205"/>
      <c r="F30" s="205">
        <f t="shared" si="22"/>
        <v>1</v>
      </c>
      <c r="G30" s="205">
        <f t="shared" si="23"/>
        <v>0</v>
      </c>
      <c r="H30" s="206">
        <f t="shared" si="24"/>
        <v>0</v>
      </c>
      <c r="I30" s="205"/>
      <c r="J30" s="207">
        <f t="shared" si="25"/>
        <v>0</v>
      </c>
      <c r="K30" s="139"/>
      <c r="L30" s="173">
        <f t="shared" si="26"/>
        <v>0</v>
      </c>
      <c r="M30" s="174" t="str">
        <f t="shared" si="27"/>
        <v/>
      </c>
      <c r="N30" s="174">
        <f t="shared" si="28"/>
        <v>0</v>
      </c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7.0" customHeight="1">
      <c r="A31" s="154">
        <v>3.0</v>
      </c>
      <c r="B31" s="253"/>
      <c r="C31" s="253"/>
      <c r="D31" s="253"/>
      <c r="E31" s="253"/>
      <c r="F31" s="253">
        <f t="shared" si="22"/>
        <v>1</v>
      </c>
      <c r="G31" s="253">
        <f t="shared" si="23"/>
        <v>0</v>
      </c>
      <c r="H31" s="254">
        <f t="shared" si="24"/>
        <v>0</v>
      </c>
      <c r="I31" s="253"/>
      <c r="J31" s="188">
        <f t="shared" si="25"/>
        <v>0</v>
      </c>
      <c r="K31" s="139"/>
      <c r="L31" s="173">
        <f t="shared" si="26"/>
        <v>0</v>
      </c>
      <c r="M31" s="174" t="str">
        <f t="shared" si="27"/>
        <v/>
      </c>
      <c r="N31" s="174">
        <f t="shared" si="28"/>
        <v>0</v>
      </c>
      <c r="O31" s="139"/>
      <c r="P31" s="139"/>
      <c r="Q31" s="139"/>
      <c r="R31" s="139"/>
      <c r="S31" s="255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hidden="1" customHeight="1">
      <c r="A32" s="154">
        <v>4.0</v>
      </c>
      <c r="B32" s="253"/>
      <c r="C32" s="253"/>
      <c r="D32" s="253"/>
      <c r="E32" s="253"/>
      <c r="F32" s="253">
        <f t="shared" si="22"/>
        <v>1</v>
      </c>
      <c r="G32" s="253">
        <f t="shared" si="23"/>
        <v>0</v>
      </c>
      <c r="H32" s="254">
        <f t="shared" si="24"/>
        <v>0</v>
      </c>
      <c r="I32" s="253"/>
      <c r="J32" s="188">
        <f t="shared" si="25"/>
        <v>0</v>
      </c>
      <c r="K32" s="139"/>
      <c r="L32" s="173">
        <f t="shared" si="26"/>
        <v>0</v>
      </c>
      <c r="M32" s="174" t="str">
        <f t="shared" si="27"/>
        <v/>
      </c>
      <c r="N32" s="174">
        <f t="shared" si="28"/>
        <v>0</v>
      </c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hidden="1" customHeight="1">
      <c r="A33" s="154">
        <v>5.0</v>
      </c>
      <c r="B33" s="253"/>
      <c r="C33" s="253"/>
      <c r="D33" s="253"/>
      <c r="E33" s="253"/>
      <c r="F33" s="253">
        <f t="shared" si="22"/>
        <v>1</v>
      </c>
      <c r="G33" s="253">
        <f t="shared" si="23"/>
        <v>0</v>
      </c>
      <c r="H33" s="254">
        <f t="shared" si="24"/>
        <v>0</v>
      </c>
      <c r="I33" s="253"/>
      <c r="J33" s="188">
        <f t="shared" si="25"/>
        <v>0</v>
      </c>
      <c r="K33" s="139"/>
      <c r="L33" s="173">
        <f t="shared" si="26"/>
        <v>0</v>
      </c>
      <c r="M33" s="174" t="str">
        <f t="shared" si="27"/>
        <v/>
      </c>
      <c r="N33" s="174">
        <f t="shared" si="28"/>
        <v>0</v>
      </c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hidden="1" customHeight="1">
      <c r="A34" s="154">
        <v>6.0</v>
      </c>
      <c r="B34" s="253"/>
      <c r="C34" s="253"/>
      <c r="D34" s="253"/>
      <c r="E34" s="253"/>
      <c r="F34" s="253">
        <f t="shared" si="22"/>
        <v>1</v>
      </c>
      <c r="G34" s="253">
        <f t="shared" si="23"/>
        <v>0</v>
      </c>
      <c r="H34" s="254">
        <f t="shared" si="24"/>
        <v>0</v>
      </c>
      <c r="I34" s="253"/>
      <c r="J34" s="188">
        <f t="shared" si="25"/>
        <v>0</v>
      </c>
      <c r="K34" s="139"/>
      <c r="L34" s="139">
        <f t="shared" si="26"/>
        <v>0</v>
      </c>
      <c r="M34" s="234"/>
      <c r="N34" s="234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hidden="1" customHeight="1">
      <c r="A35" s="154">
        <v>7.0</v>
      </c>
      <c r="B35" s="253"/>
      <c r="C35" s="253"/>
      <c r="D35" s="253"/>
      <c r="E35" s="253"/>
      <c r="F35" s="253">
        <f t="shared" si="22"/>
        <v>1</v>
      </c>
      <c r="G35" s="253">
        <f t="shared" si="23"/>
        <v>0</v>
      </c>
      <c r="H35" s="254">
        <f t="shared" si="24"/>
        <v>0</v>
      </c>
      <c r="I35" s="253"/>
      <c r="J35" s="188">
        <f t="shared" si="25"/>
        <v>0</v>
      </c>
      <c r="K35" s="139"/>
      <c r="L35" s="139">
        <f t="shared" si="26"/>
        <v>0</v>
      </c>
      <c r="M35" s="234"/>
      <c r="N35" s="234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hidden="1" customHeight="1">
      <c r="A36" s="154">
        <v>8.0</v>
      </c>
      <c r="B36" s="253"/>
      <c r="C36" s="253"/>
      <c r="D36" s="253"/>
      <c r="E36" s="253"/>
      <c r="F36" s="253">
        <f t="shared" si="22"/>
        <v>1</v>
      </c>
      <c r="G36" s="253">
        <f t="shared" si="23"/>
        <v>0</v>
      </c>
      <c r="H36" s="254">
        <f t="shared" si="24"/>
        <v>0</v>
      </c>
      <c r="I36" s="253"/>
      <c r="J36" s="188">
        <f t="shared" si="25"/>
        <v>0</v>
      </c>
      <c r="K36" s="139"/>
      <c r="L36" s="139">
        <f t="shared" si="26"/>
        <v>0</v>
      </c>
      <c r="M36" s="234"/>
      <c r="N36" s="234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hidden="1" customHeight="1">
      <c r="A37" s="154">
        <v>9.0</v>
      </c>
      <c r="B37" s="253"/>
      <c r="C37" s="253"/>
      <c r="D37" s="253"/>
      <c r="E37" s="253"/>
      <c r="F37" s="253">
        <f t="shared" si="22"/>
        <v>1</v>
      </c>
      <c r="G37" s="253">
        <f t="shared" si="23"/>
        <v>0</v>
      </c>
      <c r="H37" s="254">
        <f t="shared" si="24"/>
        <v>0</v>
      </c>
      <c r="I37" s="253"/>
      <c r="J37" s="188">
        <f t="shared" si="25"/>
        <v>0</v>
      </c>
      <c r="K37" s="139"/>
      <c r="L37" s="139">
        <f t="shared" si="26"/>
        <v>0</v>
      </c>
      <c r="M37" s="234"/>
      <c r="N37" s="234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hidden="1" customHeight="1">
      <c r="A38" s="154">
        <v>10.0</v>
      </c>
      <c r="B38" s="186"/>
      <c r="C38" s="186"/>
      <c r="D38" s="186"/>
      <c r="E38" s="186"/>
      <c r="F38" s="186">
        <f t="shared" si="22"/>
        <v>1</v>
      </c>
      <c r="G38" s="186">
        <f t="shared" si="23"/>
        <v>0</v>
      </c>
      <c r="H38" s="187">
        <f t="shared" si="24"/>
        <v>0</v>
      </c>
      <c r="I38" s="186"/>
      <c r="J38" s="188">
        <f t="shared" si="25"/>
        <v>0</v>
      </c>
      <c r="K38" s="139"/>
      <c r="L38" s="139"/>
      <c r="M38" s="234"/>
      <c r="N38" s="234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hidden="1" customHeight="1">
      <c r="A39" s="154">
        <v>11.0</v>
      </c>
      <c r="B39" s="186"/>
      <c r="C39" s="186"/>
      <c r="D39" s="186"/>
      <c r="E39" s="186"/>
      <c r="F39" s="186">
        <f t="shared" si="22"/>
        <v>1</v>
      </c>
      <c r="G39" s="186">
        <f t="shared" si="23"/>
        <v>0</v>
      </c>
      <c r="H39" s="187">
        <f t="shared" si="24"/>
        <v>0</v>
      </c>
      <c r="I39" s="186"/>
      <c r="J39" s="188">
        <f t="shared" si="25"/>
        <v>0</v>
      </c>
      <c r="K39" s="139"/>
      <c r="L39" s="139"/>
      <c r="M39" s="234"/>
      <c r="N39" s="234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hidden="1" customHeight="1">
      <c r="A40" s="154">
        <v>12.0</v>
      </c>
      <c r="B40" s="186"/>
      <c r="C40" s="186"/>
      <c r="D40" s="186"/>
      <c r="E40" s="186"/>
      <c r="F40" s="186">
        <f t="shared" si="22"/>
        <v>1</v>
      </c>
      <c r="G40" s="186">
        <f t="shared" si="23"/>
        <v>0</v>
      </c>
      <c r="H40" s="187">
        <f t="shared" si="24"/>
        <v>0</v>
      </c>
      <c r="I40" s="186"/>
      <c r="J40" s="188">
        <f t="shared" si="25"/>
        <v>0</v>
      </c>
      <c r="K40" s="139"/>
      <c r="L40" s="139"/>
      <c r="M40" s="234"/>
      <c r="N40" s="234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hidden="1" customHeight="1">
      <c r="A41" s="154">
        <v>13.0</v>
      </c>
      <c r="B41" s="186"/>
      <c r="C41" s="186"/>
      <c r="D41" s="186"/>
      <c r="E41" s="186"/>
      <c r="F41" s="186">
        <f t="shared" si="22"/>
        <v>1</v>
      </c>
      <c r="G41" s="186">
        <f t="shared" si="23"/>
        <v>0</v>
      </c>
      <c r="H41" s="187">
        <f t="shared" si="24"/>
        <v>0</v>
      </c>
      <c r="I41" s="186"/>
      <c r="J41" s="188">
        <f t="shared" si="25"/>
        <v>0</v>
      </c>
      <c r="K41" s="139"/>
      <c r="L41" s="139"/>
      <c r="M41" s="234"/>
      <c r="N41" s="234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hidden="1" customHeight="1">
      <c r="A42" s="154">
        <v>14.0</v>
      </c>
      <c r="B42" s="186"/>
      <c r="C42" s="186"/>
      <c r="D42" s="186"/>
      <c r="E42" s="186"/>
      <c r="F42" s="186">
        <f t="shared" si="22"/>
        <v>1</v>
      </c>
      <c r="G42" s="186">
        <f t="shared" si="23"/>
        <v>0</v>
      </c>
      <c r="H42" s="187">
        <f t="shared" si="24"/>
        <v>0</v>
      </c>
      <c r="I42" s="186"/>
      <c r="J42" s="188">
        <f t="shared" si="25"/>
        <v>0</v>
      </c>
      <c r="K42" s="139"/>
      <c r="L42" s="139"/>
      <c r="M42" s="234"/>
      <c r="N42" s="234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4.75" customHeight="1">
      <c r="A43" s="174"/>
      <c r="B43" s="208"/>
      <c r="C43" s="208"/>
      <c r="D43" s="208"/>
      <c r="E43" s="208"/>
      <c r="F43" s="208"/>
      <c r="G43" s="208"/>
      <c r="H43" s="209" t="s">
        <v>38</v>
      </c>
      <c r="I43" s="208"/>
      <c r="J43" s="210">
        <f>SUM(J29:J42)</f>
        <v>0</v>
      </c>
      <c r="K43" s="139"/>
      <c r="L43" s="139"/>
      <c r="M43" s="139"/>
      <c r="N43" s="139"/>
      <c r="O43" s="139"/>
      <c r="P43" s="139"/>
      <c r="Q43" s="139"/>
      <c r="R43" s="141"/>
      <c r="S43" s="211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18.75" customHeight="1">
      <c r="A44" s="171"/>
      <c r="B44" s="144"/>
      <c r="C44" s="144"/>
      <c r="D44" s="144"/>
      <c r="E44" s="144"/>
      <c r="F44" s="144"/>
      <c r="G44" s="144"/>
      <c r="H44" s="145"/>
      <c r="I44" s="144"/>
      <c r="J44" s="172"/>
      <c r="K44" s="139"/>
      <c r="L44" s="139"/>
      <c r="M44" s="139"/>
      <c r="N44" s="139"/>
      <c r="O44" s="139"/>
      <c r="P44" s="139"/>
      <c r="Q44" s="139"/>
      <c r="R44" s="260"/>
      <c r="S44" s="211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18.75" customHeight="1">
      <c r="A45" s="139"/>
      <c r="B45" s="139"/>
      <c r="C45" s="139"/>
      <c r="D45" s="139"/>
      <c r="E45" s="139"/>
      <c r="F45" s="139"/>
      <c r="G45" s="139"/>
      <c r="H45" s="140"/>
      <c r="I45" s="139"/>
      <c r="J45" s="139"/>
      <c r="K45" s="139"/>
      <c r="L45" s="139"/>
      <c r="M45" s="139"/>
      <c r="N45" s="139"/>
      <c r="O45" s="139"/>
      <c r="P45" s="139"/>
      <c r="Q45" s="139"/>
      <c r="R45" s="141"/>
      <c r="S45" s="211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18.75" customHeight="1">
      <c r="A46" s="139"/>
      <c r="B46" s="139"/>
      <c r="C46" s="139"/>
      <c r="D46" s="139"/>
      <c r="E46" s="139"/>
      <c r="F46" s="139"/>
      <c r="G46" s="139"/>
      <c r="H46" s="140"/>
      <c r="I46" s="139"/>
      <c r="J46" s="139"/>
      <c r="K46" s="139"/>
      <c r="L46" s="139"/>
      <c r="M46" s="139"/>
      <c r="N46" s="139"/>
      <c r="O46" s="139"/>
      <c r="P46" s="139"/>
      <c r="Q46" s="139"/>
      <c r="R46" s="211"/>
      <c r="S46" s="211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18.75" customHeight="1">
      <c r="A47" s="139" t="s">
        <v>39</v>
      </c>
      <c r="B47" s="139"/>
      <c r="C47" s="139"/>
      <c r="D47" s="139"/>
      <c r="E47" s="139"/>
      <c r="F47" s="139"/>
      <c r="G47" s="139"/>
      <c r="H47" s="140"/>
      <c r="I47" s="139"/>
      <c r="J47" s="139"/>
      <c r="K47" s="139"/>
      <c r="L47" s="139"/>
      <c r="M47" s="139"/>
      <c r="N47" s="139"/>
      <c r="O47" s="139"/>
      <c r="P47" s="139"/>
      <c r="Q47" s="139"/>
      <c r="R47" s="261"/>
      <c r="S47" s="211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18.75" customHeight="1">
      <c r="A48" s="139"/>
      <c r="B48" s="139"/>
      <c r="C48" s="139"/>
      <c r="D48" s="139"/>
      <c r="E48" s="139"/>
      <c r="F48" s="139"/>
      <c r="G48" s="139"/>
      <c r="H48" s="140"/>
      <c r="I48" s="139"/>
      <c r="J48" s="139"/>
      <c r="K48" s="139"/>
      <c r="L48" s="139"/>
      <c r="M48" s="139"/>
      <c r="N48" s="139"/>
      <c r="O48" s="139"/>
      <c r="P48" s="139"/>
      <c r="Q48" s="139"/>
      <c r="R48" s="211"/>
      <c r="S48" s="211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42.0" customHeight="1">
      <c r="A49" s="173"/>
      <c r="B49" s="174" t="s">
        <v>12</v>
      </c>
      <c r="C49" s="175" t="s">
        <v>62</v>
      </c>
      <c r="D49" s="52"/>
      <c r="E49" s="53"/>
      <c r="F49" s="212"/>
      <c r="G49" s="212"/>
      <c r="H49" s="177" t="s">
        <v>14</v>
      </c>
      <c r="I49" s="213" t="s">
        <v>15</v>
      </c>
      <c r="J49" s="174" t="s">
        <v>16</v>
      </c>
      <c r="K49" s="139"/>
      <c r="L49" s="139"/>
      <c r="M49" s="139"/>
      <c r="N49" s="139"/>
      <c r="O49" s="139"/>
      <c r="P49" s="139"/>
      <c r="Q49" s="139"/>
      <c r="R49" s="211"/>
      <c r="S49" s="211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4.75" customHeight="1">
      <c r="A50" s="174">
        <v>1.0</v>
      </c>
      <c r="B50" s="179" t="s">
        <v>79</v>
      </c>
      <c r="C50" s="192"/>
      <c r="D50" s="192"/>
      <c r="E50" s="192"/>
      <c r="F50" s="192"/>
      <c r="G50" s="192"/>
      <c r="H50" s="214">
        <v>45.0</v>
      </c>
      <c r="I50" s="192">
        <v>1.0</v>
      </c>
      <c r="J50" s="188">
        <f t="shared" ref="J50:J51" si="29">+I50*H50</f>
        <v>45</v>
      </c>
      <c r="K50" s="173"/>
      <c r="L50" s="173"/>
      <c r="M50" s="173"/>
      <c r="N50" s="173"/>
      <c r="O50" s="173"/>
      <c r="P50" s="173"/>
      <c r="Q50" s="215"/>
      <c r="R50" s="211"/>
      <c r="S50" s="211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4.75" customHeight="1">
      <c r="A51" s="174">
        <v>2.0</v>
      </c>
      <c r="B51" s="186" t="s">
        <v>79</v>
      </c>
      <c r="C51" s="192"/>
      <c r="D51" s="192"/>
      <c r="E51" s="192"/>
      <c r="F51" s="192"/>
      <c r="G51" s="192"/>
      <c r="H51" s="214">
        <v>17.0</v>
      </c>
      <c r="I51" s="192">
        <v>1.0</v>
      </c>
      <c r="J51" s="188">
        <f t="shared" si="29"/>
        <v>17</v>
      </c>
      <c r="K51" s="173"/>
      <c r="L51" s="173"/>
      <c r="M51" s="173"/>
      <c r="N51" s="173"/>
      <c r="O51" s="173"/>
      <c r="P51" s="173"/>
      <c r="Q51" s="215"/>
      <c r="R51" s="211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139"/>
      <c r="B52" s="139"/>
      <c r="C52" s="139"/>
      <c r="D52" s="139"/>
      <c r="E52" s="139"/>
      <c r="F52" s="139"/>
      <c r="G52" s="139"/>
      <c r="H52" s="140" t="s">
        <v>38</v>
      </c>
      <c r="I52" s="139"/>
      <c r="J52" s="216">
        <f>SUM(J50:J51)</f>
        <v>62</v>
      </c>
      <c r="K52" s="217"/>
      <c r="L52" s="217"/>
      <c r="M52" s="217"/>
      <c r="N52" s="217"/>
      <c r="O52" s="217"/>
      <c r="P52" s="217"/>
      <c r="Q52" s="217"/>
      <c r="R52" s="139"/>
      <c r="S52" s="211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8.75" customHeight="1">
      <c r="A53" s="144"/>
      <c r="B53" s="144"/>
      <c r="C53" s="144"/>
      <c r="D53" s="144"/>
      <c r="E53" s="144"/>
      <c r="F53" s="144"/>
      <c r="G53" s="144"/>
      <c r="H53" s="145"/>
      <c r="I53" s="170"/>
      <c r="J53" s="195">
        <f>+J52*60%</f>
        <v>37.2</v>
      </c>
      <c r="K53" s="195"/>
      <c r="L53" s="195"/>
      <c r="M53" s="195"/>
      <c r="N53" s="195"/>
      <c r="O53" s="195"/>
      <c r="P53" s="195"/>
      <c r="Q53" s="195">
        <f>+J52*40%</f>
        <v>24.8</v>
      </c>
      <c r="R53" s="139"/>
      <c r="S53" s="211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18.75" customHeight="1">
      <c r="A54" s="139"/>
      <c r="B54" s="139"/>
      <c r="C54" s="139"/>
      <c r="D54" s="139"/>
      <c r="E54" s="139"/>
      <c r="F54" s="139"/>
      <c r="G54" s="139"/>
      <c r="H54" s="140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211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18.75" customHeight="1">
      <c r="A55" s="139"/>
      <c r="B55" s="139"/>
      <c r="C55" s="139"/>
      <c r="D55" s="139"/>
      <c r="E55" s="139"/>
      <c r="F55" s="139"/>
      <c r="G55" s="139"/>
      <c r="H55" s="140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211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19.5" customHeight="1">
      <c r="A56" s="218" t="s">
        <v>41</v>
      </c>
      <c r="B56" s="139"/>
      <c r="C56" s="139"/>
      <c r="D56" s="139"/>
      <c r="E56" s="139"/>
      <c r="F56" s="139"/>
      <c r="G56" s="139"/>
      <c r="H56" s="140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211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57.0" customHeight="1">
      <c r="A57" s="219"/>
      <c r="B57" s="220" t="s">
        <v>42</v>
      </c>
      <c r="C57" s="220" t="s">
        <v>43</v>
      </c>
      <c r="D57" s="220" t="s">
        <v>44</v>
      </c>
      <c r="E57" s="220" t="s">
        <v>45</v>
      </c>
      <c r="F57" s="220"/>
      <c r="G57" s="220"/>
      <c r="H57" s="221" t="s">
        <v>46</v>
      </c>
      <c r="I57" s="222" t="s">
        <v>47</v>
      </c>
      <c r="J57" s="139"/>
      <c r="K57" s="139"/>
      <c r="L57" s="139"/>
      <c r="M57" s="139"/>
      <c r="N57" s="139"/>
      <c r="O57" s="139"/>
      <c r="P57" s="139"/>
      <c r="Q57" s="139"/>
      <c r="R57" s="141"/>
      <c r="S57" s="211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8.75" customHeight="1">
      <c r="A58" s="223" t="s">
        <v>48</v>
      </c>
      <c r="B58" s="224">
        <f>+E9</f>
        <v>3335.76</v>
      </c>
      <c r="C58" s="225">
        <f>+J22</f>
        <v>3039.151886</v>
      </c>
      <c r="D58" s="225">
        <f>+J43</f>
        <v>0</v>
      </c>
      <c r="E58" s="226">
        <f>J53</f>
        <v>37.2</v>
      </c>
      <c r="F58" s="226"/>
      <c r="G58" s="226"/>
      <c r="H58" s="227">
        <f>+I9</f>
        <v>192.473352</v>
      </c>
      <c r="I58" s="228">
        <f>+B58-C58-D58-E58-H58</f>
        <v>66.934762</v>
      </c>
      <c r="J58" s="139"/>
      <c r="K58" s="139"/>
      <c r="L58" s="139"/>
      <c r="M58" s="139"/>
      <c r="N58" s="139"/>
      <c r="O58" s="139"/>
      <c r="P58" s="139"/>
      <c r="Q58" s="139"/>
      <c r="R58" s="141"/>
      <c r="S58" s="211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9.5" customHeight="1">
      <c r="A59" s="229" t="s">
        <v>49</v>
      </c>
      <c r="B59" s="230"/>
      <c r="C59" s="231">
        <f>+C58/B58</f>
        <v>0.9110822979</v>
      </c>
      <c r="D59" s="231">
        <f>+D58/B58</f>
        <v>0</v>
      </c>
      <c r="E59" s="231">
        <f>+E58/B58</f>
        <v>0.01115188143</v>
      </c>
      <c r="F59" s="231"/>
      <c r="G59" s="231"/>
      <c r="H59" s="232">
        <f>+H58/B58</f>
        <v>0.0577</v>
      </c>
      <c r="I59" s="233">
        <f>+I58/B58</f>
        <v>0.02006582068</v>
      </c>
      <c r="J59" s="139"/>
      <c r="K59" s="139"/>
      <c r="L59" s="139"/>
      <c r="M59" s="139"/>
      <c r="N59" s="139"/>
      <c r="O59" s="139"/>
      <c r="P59" s="139"/>
      <c r="Q59" s="139"/>
      <c r="R59" s="141"/>
      <c r="S59" s="211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19.5" customHeight="1">
      <c r="A60" s="160"/>
      <c r="B60" s="234"/>
      <c r="C60" s="235"/>
      <c r="D60" s="235"/>
      <c r="E60" s="235"/>
      <c r="F60" s="235"/>
      <c r="G60" s="235"/>
      <c r="H60" s="236"/>
      <c r="I60" s="237"/>
      <c r="J60" s="139"/>
      <c r="K60" s="139"/>
      <c r="L60" s="139"/>
      <c r="M60" s="139"/>
      <c r="N60" s="139"/>
      <c r="O60" s="139"/>
      <c r="P60" s="139"/>
      <c r="Q60" s="139"/>
      <c r="R60" s="141"/>
      <c r="S60" s="211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18.75" customHeight="1">
      <c r="A61" s="238"/>
      <c r="B61" s="239"/>
      <c r="C61" s="239"/>
      <c r="D61" s="239" t="s">
        <v>50</v>
      </c>
      <c r="E61" s="239" t="s">
        <v>48</v>
      </c>
      <c r="F61" s="239"/>
      <c r="G61" s="239"/>
      <c r="H61" s="240">
        <f>+D58+E58+H58+I58</f>
        <v>296.608114</v>
      </c>
      <c r="I61" s="241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18.75" customHeight="1">
      <c r="A62" s="242"/>
      <c r="B62" s="139"/>
      <c r="C62" s="139"/>
      <c r="D62" s="139"/>
      <c r="E62" s="139" t="s">
        <v>49</v>
      </c>
      <c r="F62" s="139"/>
      <c r="G62" s="139"/>
      <c r="H62" s="236">
        <f>+H61/B58</f>
        <v>0.08891770211</v>
      </c>
      <c r="I62" s="243"/>
      <c r="J62" s="139"/>
      <c r="K62" s="139"/>
      <c r="L62" s="139"/>
      <c r="M62" s="139"/>
      <c r="N62" s="139"/>
      <c r="O62" s="139"/>
      <c r="P62" s="139"/>
      <c r="Q62" s="139"/>
      <c r="R62" s="141"/>
      <c r="S62" s="140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18.75" customHeight="1">
      <c r="A63" s="242"/>
      <c r="B63" s="139"/>
      <c r="C63" s="139" t="s">
        <v>51</v>
      </c>
      <c r="D63" s="139"/>
      <c r="E63" s="139"/>
      <c r="F63" s="139"/>
      <c r="G63" s="139"/>
      <c r="H63" s="140"/>
      <c r="I63" s="243"/>
      <c r="J63" s="139"/>
      <c r="K63" s="139"/>
      <c r="L63" s="139"/>
      <c r="M63" s="139"/>
      <c r="N63" s="139"/>
      <c r="O63" s="139"/>
      <c r="P63" s="139"/>
      <c r="Q63" s="139"/>
      <c r="R63" s="141"/>
      <c r="S63" s="140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18.75" customHeight="1">
      <c r="A64" s="242"/>
      <c r="B64" s="139"/>
      <c r="C64" s="139"/>
      <c r="D64" s="139" t="s">
        <v>52</v>
      </c>
      <c r="E64" s="139"/>
      <c r="F64" s="139"/>
      <c r="G64" s="139"/>
      <c r="H64" s="140">
        <f>+H63*(H61-H58)</f>
        <v>0</v>
      </c>
      <c r="I64" s="243"/>
      <c r="J64" s="139"/>
      <c r="K64" s="139"/>
      <c r="L64" s="139"/>
      <c r="M64" s="139"/>
      <c r="N64" s="139"/>
      <c r="O64" s="139"/>
      <c r="P64" s="139"/>
      <c r="Q64" s="139"/>
      <c r="R64" s="14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9.5" customHeight="1">
      <c r="A65" s="244"/>
      <c r="B65" s="245"/>
      <c r="C65" s="245"/>
      <c r="D65" s="245"/>
      <c r="E65" s="245"/>
      <c r="F65" s="245"/>
      <c r="G65" s="245"/>
      <c r="H65" s="246"/>
      <c r="I65" s="247"/>
      <c r="J65" s="139"/>
      <c r="K65" s="139"/>
      <c r="L65" s="139"/>
      <c r="M65" s="139"/>
      <c r="N65" s="139"/>
      <c r="O65" s="139"/>
      <c r="P65" s="139"/>
      <c r="Q65" s="139"/>
      <c r="R65" s="141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41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8.7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18.7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41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8.0" customHeight="1">
      <c r="A69" s="7"/>
      <c r="B69" s="7"/>
      <c r="C69" s="7"/>
      <c r="D69" s="7"/>
      <c r="E69" s="7"/>
      <c r="F69" s="7"/>
      <c r="G69" s="7"/>
      <c r="H69" s="248"/>
      <c r="I69" s="7"/>
      <c r="J69" s="7"/>
      <c r="K69" s="7"/>
      <c r="L69" s="7"/>
      <c r="M69" s="7"/>
      <c r="N69" s="7"/>
      <c r="O69" s="7"/>
      <c r="P69" s="7"/>
      <c r="Q69" s="7"/>
      <c r="R69" s="249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ht="18.0" customHeight="1">
      <c r="A70" s="7"/>
      <c r="B70" s="7"/>
      <c r="C70" s="7"/>
      <c r="D70" s="7"/>
      <c r="E70" s="7"/>
      <c r="F70" s="7"/>
      <c r="G70" s="7"/>
      <c r="H70" s="248"/>
      <c r="I70" s="7"/>
      <c r="J70" s="7"/>
      <c r="K70" s="7"/>
      <c r="L70" s="7"/>
      <c r="M70" s="7"/>
      <c r="N70" s="7"/>
      <c r="O70" s="7"/>
      <c r="P70" s="7"/>
      <c r="Q70" s="7"/>
      <c r="R70" s="249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ht="18.0" customHeight="1">
      <c r="A71" s="7"/>
      <c r="B71" s="7"/>
      <c r="C71" s="7"/>
      <c r="D71" s="7"/>
      <c r="E71" s="7"/>
      <c r="F71" s="7"/>
      <c r="G71" s="7"/>
      <c r="H71" s="248"/>
      <c r="I71" s="7"/>
      <c r="J71" s="7"/>
      <c r="K71" s="7"/>
      <c r="L71" s="7"/>
      <c r="M71" s="7"/>
      <c r="N71" s="7"/>
      <c r="O71" s="7"/>
      <c r="P71" s="7"/>
      <c r="Q71" s="7"/>
      <c r="R71" s="249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ht="18.0" customHeight="1">
      <c r="A72" s="7"/>
      <c r="B72" s="7"/>
      <c r="C72" s="7"/>
      <c r="D72" s="7"/>
      <c r="E72" s="7"/>
      <c r="F72" s="7"/>
      <c r="G72" s="7"/>
      <c r="H72" s="248"/>
      <c r="I72" s="7"/>
      <c r="J72" s="7"/>
      <c r="K72" s="7"/>
      <c r="L72" s="7"/>
      <c r="M72" s="7"/>
      <c r="N72" s="7"/>
      <c r="O72" s="7"/>
      <c r="P72" s="7"/>
      <c r="Q72" s="7"/>
      <c r="R72" s="249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ht="18.0" customHeight="1">
      <c r="A73" s="7"/>
      <c r="B73" s="7"/>
      <c r="C73" s="7"/>
      <c r="D73" s="7"/>
      <c r="E73" s="7"/>
      <c r="F73" s="7"/>
      <c r="G73" s="7"/>
      <c r="H73" s="248"/>
      <c r="I73" s="7"/>
      <c r="J73" s="7"/>
      <c r="K73" s="7"/>
      <c r="L73" s="7"/>
      <c r="M73" s="7"/>
      <c r="N73" s="7"/>
      <c r="O73" s="7"/>
      <c r="P73" s="7"/>
      <c r="Q73" s="7"/>
      <c r="R73" s="249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ht="18.0" customHeight="1">
      <c r="A74" s="7"/>
      <c r="B74" s="7"/>
      <c r="C74" s="7"/>
      <c r="D74" s="7"/>
      <c r="E74" s="7"/>
      <c r="F74" s="7"/>
      <c r="G74" s="7"/>
      <c r="H74" s="248"/>
      <c r="I74" s="7"/>
      <c r="J74" s="7"/>
      <c r="K74" s="7"/>
      <c r="L74" s="7"/>
      <c r="M74" s="7"/>
      <c r="N74" s="7"/>
      <c r="O74" s="7"/>
      <c r="P74" s="7"/>
      <c r="Q74" s="7"/>
      <c r="R74" s="249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ht="18.0" customHeight="1">
      <c r="A75" s="7"/>
      <c r="B75" s="7"/>
      <c r="C75" s="7"/>
      <c r="D75" s="7"/>
      <c r="E75" s="7"/>
      <c r="F75" s="7"/>
      <c r="G75" s="7"/>
      <c r="H75" s="248"/>
      <c r="I75" s="7"/>
      <c r="J75" s="7"/>
      <c r="K75" s="7"/>
      <c r="L75" s="7"/>
      <c r="M75" s="7"/>
      <c r="N75" s="7"/>
      <c r="O75" s="7"/>
      <c r="P75" s="7"/>
      <c r="Q75" s="7"/>
      <c r="R75" s="249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ht="18.0" customHeight="1">
      <c r="A76" s="7"/>
      <c r="B76" s="7"/>
      <c r="C76" s="7"/>
      <c r="D76" s="7"/>
      <c r="E76" s="7"/>
      <c r="F76" s="7"/>
      <c r="G76" s="7"/>
      <c r="H76" s="248"/>
      <c r="I76" s="7"/>
      <c r="J76" s="7"/>
      <c r="K76" s="7"/>
      <c r="L76" s="7"/>
      <c r="M76" s="7"/>
      <c r="N76" s="7"/>
      <c r="O76" s="7"/>
      <c r="P76" s="7"/>
      <c r="Q76" s="7"/>
      <c r="R76" s="249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ht="18.0" customHeight="1">
      <c r="A77" s="7"/>
      <c r="B77" s="7"/>
      <c r="C77" s="7"/>
      <c r="D77" s="7"/>
      <c r="E77" s="7"/>
      <c r="F77" s="7"/>
      <c r="G77" s="7"/>
      <c r="H77" s="248"/>
      <c r="I77" s="7"/>
      <c r="J77" s="7"/>
      <c r="K77" s="7"/>
      <c r="L77" s="7"/>
      <c r="M77" s="7"/>
      <c r="N77" s="7"/>
      <c r="O77" s="7"/>
      <c r="P77" s="7"/>
      <c r="Q77" s="7"/>
      <c r="R77" s="249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ht="18.0" customHeight="1">
      <c r="A78" s="7"/>
      <c r="B78" s="7"/>
      <c r="C78" s="7"/>
      <c r="D78" s="7"/>
      <c r="E78" s="7"/>
      <c r="F78" s="7"/>
      <c r="G78" s="7"/>
      <c r="H78" s="248"/>
      <c r="I78" s="7"/>
      <c r="J78" s="7"/>
      <c r="K78" s="7"/>
      <c r="L78" s="7"/>
      <c r="M78" s="7"/>
      <c r="N78" s="7"/>
      <c r="O78" s="7"/>
      <c r="P78" s="7"/>
      <c r="Q78" s="7"/>
      <c r="R78" s="249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ht="18.0" customHeight="1">
      <c r="A79" s="7"/>
      <c r="B79" s="7"/>
      <c r="C79" s="7"/>
      <c r="D79" s="7"/>
      <c r="E79" s="7"/>
      <c r="F79" s="7"/>
      <c r="G79" s="7"/>
      <c r="H79" s="248"/>
      <c r="I79" s="7"/>
      <c r="J79" s="7"/>
      <c r="K79" s="7"/>
      <c r="L79" s="7"/>
      <c r="M79" s="7"/>
      <c r="N79" s="7"/>
      <c r="O79" s="7"/>
      <c r="P79" s="7"/>
      <c r="Q79" s="7"/>
      <c r="R79" s="249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ht="18.0" customHeight="1">
      <c r="A80" s="7"/>
      <c r="B80" s="7"/>
      <c r="C80" s="7"/>
      <c r="D80" s="7"/>
      <c r="E80" s="7"/>
      <c r="F80" s="7"/>
      <c r="G80" s="7"/>
      <c r="H80" s="248"/>
      <c r="I80" s="7"/>
      <c r="J80" s="7"/>
      <c r="K80" s="7"/>
      <c r="L80" s="7"/>
      <c r="M80" s="7"/>
      <c r="N80" s="7"/>
      <c r="O80" s="7"/>
      <c r="P80" s="7"/>
      <c r="Q80" s="7"/>
      <c r="R80" s="249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8"/>
      <c r="I81" s="7"/>
      <c r="J81" s="7"/>
      <c r="K81" s="7"/>
      <c r="L81" s="7"/>
      <c r="M81" s="7"/>
      <c r="N81" s="7"/>
      <c r="O81" s="7"/>
      <c r="P81" s="7"/>
      <c r="Q81" s="7"/>
      <c r="R81" s="249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8"/>
      <c r="I82" s="7"/>
      <c r="J82" s="7"/>
      <c r="K82" s="7"/>
      <c r="L82" s="7"/>
      <c r="M82" s="7"/>
      <c r="N82" s="7"/>
      <c r="O82" s="7"/>
      <c r="P82" s="7"/>
      <c r="Q82" s="7"/>
      <c r="R82" s="249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8"/>
      <c r="I83" s="7"/>
      <c r="J83" s="7"/>
      <c r="K83" s="7"/>
      <c r="L83" s="7"/>
      <c r="M83" s="7"/>
      <c r="N83" s="7"/>
      <c r="O83" s="7"/>
      <c r="P83" s="7"/>
      <c r="Q83" s="7"/>
      <c r="R83" s="249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8"/>
      <c r="I84" s="7"/>
      <c r="J84" s="7"/>
      <c r="K84" s="7"/>
      <c r="L84" s="7"/>
      <c r="M84" s="7"/>
      <c r="N84" s="7"/>
      <c r="O84" s="7"/>
      <c r="P84" s="7"/>
      <c r="Q84" s="7"/>
      <c r="R84" s="249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8"/>
      <c r="I85" s="7"/>
      <c r="J85" s="7"/>
      <c r="K85" s="7"/>
      <c r="L85" s="7"/>
      <c r="M85" s="7"/>
      <c r="N85" s="7"/>
      <c r="O85" s="7"/>
      <c r="P85" s="7"/>
      <c r="Q85" s="7"/>
      <c r="R85" s="249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8"/>
      <c r="I86" s="7"/>
      <c r="J86" s="7"/>
      <c r="K86" s="7"/>
      <c r="L86" s="7"/>
      <c r="M86" s="7"/>
      <c r="N86" s="7"/>
      <c r="O86" s="7"/>
      <c r="P86" s="7"/>
      <c r="Q86" s="7"/>
      <c r="R86" s="24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8"/>
      <c r="I87" s="7"/>
      <c r="J87" s="7"/>
      <c r="K87" s="7"/>
      <c r="L87" s="7"/>
      <c r="M87" s="7"/>
      <c r="N87" s="7"/>
      <c r="O87" s="7"/>
      <c r="P87" s="7"/>
      <c r="Q87" s="7"/>
      <c r="R87" s="24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8"/>
      <c r="I88" s="7"/>
      <c r="J88" s="7"/>
      <c r="K88" s="7"/>
      <c r="L88" s="7"/>
      <c r="M88" s="7"/>
      <c r="N88" s="7"/>
      <c r="O88" s="7"/>
      <c r="P88" s="7"/>
      <c r="Q88" s="7"/>
      <c r="R88" s="24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8"/>
      <c r="I89" s="7"/>
      <c r="J89" s="7"/>
      <c r="K89" s="7"/>
      <c r="L89" s="7"/>
      <c r="M89" s="7"/>
      <c r="N89" s="7"/>
      <c r="O89" s="7"/>
      <c r="P89" s="7"/>
      <c r="Q89" s="7"/>
      <c r="R89" s="24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8"/>
      <c r="I90" s="7"/>
      <c r="J90" s="7"/>
      <c r="K90" s="7"/>
      <c r="L90" s="7"/>
      <c r="M90" s="7"/>
      <c r="N90" s="7"/>
      <c r="O90" s="7"/>
      <c r="P90" s="7"/>
      <c r="Q90" s="7"/>
      <c r="R90" s="24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8"/>
      <c r="I91" s="7"/>
      <c r="J91" s="7"/>
      <c r="K91" s="7"/>
      <c r="L91" s="7"/>
      <c r="M91" s="7"/>
      <c r="N91" s="7"/>
      <c r="O91" s="7"/>
      <c r="P91" s="7"/>
      <c r="Q91" s="7"/>
      <c r="R91" s="249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8"/>
      <c r="I92" s="7"/>
      <c r="J92" s="7"/>
      <c r="K92" s="7"/>
      <c r="L92" s="7"/>
      <c r="M92" s="7"/>
      <c r="N92" s="7"/>
      <c r="O92" s="7"/>
      <c r="P92" s="7"/>
      <c r="Q92" s="7"/>
      <c r="R92" s="249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8"/>
      <c r="I93" s="7"/>
      <c r="J93" s="7"/>
      <c r="K93" s="7"/>
      <c r="L93" s="7"/>
      <c r="M93" s="7"/>
      <c r="N93" s="7"/>
      <c r="O93" s="7"/>
      <c r="P93" s="7"/>
      <c r="Q93" s="7"/>
      <c r="R93" s="24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8"/>
      <c r="I94" s="7"/>
      <c r="J94" s="7"/>
      <c r="K94" s="7"/>
      <c r="L94" s="7"/>
      <c r="M94" s="7"/>
      <c r="N94" s="7"/>
      <c r="O94" s="7"/>
      <c r="P94" s="7"/>
      <c r="Q94" s="7"/>
      <c r="R94" s="24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8"/>
      <c r="I95" s="7"/>
      <c r="J95" s="7"/>
      <c r="K95" s="7"/>
      <c r="L95" s="7"/>
      <c r="M95" s="7"/>
      <c r="N95" s="7"/>
      <c r="O95" s="7"/>
      <c r="P95" s="7"/>
      <c r="Q95" s="7"/>
      <c r="R95" s="24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8"/>
      <c r="I96" s="7"/>
      <c r="J96" s="7"/>
      <c r="K96" s="7"/>
      <c r="L96" s="7"/>
      <c r="M96" s="7"/>
      <c r="N96" s="7"/>
      <c r="O96" s="7"/>
      <c r="P96" s="7"/>
      <c r="Q96" s="7"/>
      <c r="R96" s="24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9:D9"/>
    <mergeCell ref="E10:H10"/>
    <mergeCell ref="C15:E15"/>
    <mergeCell ref="C28:E28"/>
    <mergeCell ref="C49:E4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44385.0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81</v>
      </c>
      <c r="D7" s="149" t="s">
        <v>8</v>
      </c>
      <c r="E7" s="175" t="s">
        <v>9</v>
      </c>
      <c r="F7" s="52"/>
      <c r="G7" s="52"/>
      <c r="H7" s="53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82</v>
      </c>
      <c r="C8" s="154">
        <v>29.5</v>
      </c>
      <c r="D8" s="155">
        <v>0.0146</v>
      </c>
      <c r="E8" s="156">
        <f>252.81*37.2</f>
        <v>9404.532</v>
      </c>
      <c r="F8" s="156"/>
      <c r="G8" s="156"/>
      <c r="H8" s="157">
        <v>37.2</v>
      </c>
      <c r="I8" s="158">
        <f t="shared" ref="I8:I24" si="1">+D8*E8</f>
        <v>137.3061672</v>
      </c>
      <c r="J8" s="159">
        <f t="shared" ref="J8:J24" si="2">E8-I8</f>
        <v>9267.225833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82</v>
      </c>
      <c r="C9" s="154">
        <v>29.5</v>
      </c>
      <c r="D9" s="155">
        <v>0.0146</v>
      </c>
      <c r="E9" s="156">
        <f>252.81*29</f>
        <v>7331.49</v>
      </c>
      <c r="F9" s="156"/>
      <c r="G9" s="156"/>
      <c r="H9" s="157">
        <v>29.0</v>
      </c>
      <c r="I9" s="158">
        <f t="shared" si="1"/>
        <v>107.039754</v>
      </c>
      <c r="J9" s="159">
        <f t="shared" si="2"/>
        <v>7224.450246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55</v>
      </c>
      <c r="C10" s="154">
        <v>29.5</v>
      </c>
      <c r="D10" s="155">
        <v>0.0162</v>
      </c>
      <c r="E10" s="156">
        <f>238.05*37</f>
        <v>8807.85</v>
      </c>
      <c r="F10" s="156"/>
      <c r="G10" s="156"/>
      <c r="H10" s="157">
        <v>37.0</v>
      </c>
      <c r="I10" s="158">
        <f t="shared" si="1"/>
        <v>142.68717</v>
      </c>
      <c r="J10" s="159">
        <f t="shared" si="2"/>
        <v>8665.16283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customHeight="1">
      <c r="A11" s="153">
        <v>4.0</v>
      </c>
      <c r="B11" s="154" t="s">
        <v>82</v>
      </c>
      <c r="C11" s="154">
        <v>29.5</v>
      </c>
      <c r="D11" s="155">
        <v>0.0146</v>
      </c>
      <c r="E11" s="156">
        <f>252.81*23.8</f>
        <v>6016.878</v>
      </c>
      <c r="F11" s="156"/>
      <c r="G11" s="156"/>
      <c r="H11" s="157">
        <v>23.8</v>
      </c>
      <c r="I11" s="158">
        <f t="shared" si="1"/>
        <v>87.8464188</v>
      </c>
      <c r="J11" s="159">
        <f t="shared" si="2"/>
        <v>5929.031581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customHeight="1">
      <c r="A12" s="153">
        <v>5.0</v>
      </c>
      <c r="B12" s="174" t="s">
        <v>83</v>
      </c>
      <c r="C12" s="174">
        <v>22.5</v>
      </c>
      <c r="D12" s="250">
        <v>0.1086</v>
      </c>
      <c r="E12" s="251">
        <f>208.59*9</f>
        <v>1877.31</v>
      </c>
      <c r="F12" s="251"/>
      <c r="G12" s="251"/>
      <c r="H12" s="157">
        <v>9.0</v>
      </c>
      <c r="I12" s="158">
        <f t="shared" si="1"/>
        <v>203.875866</v>
      </c>
      <c r="J12" s="159">
        <f t="shared" si="2"/>
        <v>1673.434134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33438.06</v>
      </c>
      <c r="F25" s="165"/>
      <c r="G25" s="165"/>
      <c r="H25" s="166"/>
      <c r="I25" s="167">
        <f t="shared" ref="I25:J25" si="3">SUM(I8:I24)</f>
        <v>678.755376</v>
      </c>
      <c r="J25" s="168">
        <f t="shared" si="3"/>
        <v>32759.30462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84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82</v>
      </c>
      <c r="C32" s="180">
        <v>90.0</v>
      </c>
      <c r="D32" s="180">
        <v>194.0</v>
      </c>
      <c r="E32" s="180">
        <v>170.0</v>
      </c>
      <c r="F32" s="180">
        <f t="shared" ref="F32:F62" si="5">VALUE(IF(RIGHT(B32, 1)="%", RIGHT(B32, 3), 0))</f>
        <v>0</v>
      </c>
      <c r="G32" s="180">
        <f t="shared" ref="G32:G62" si="6">+R32*C32/100*D32/100*E32/100</f>
        <v>90.5301</v>
      </c>
      <c r="H32" s="181">
        <f t="shared" ref="H32:H62" si="7">IF(F32=0, G32, F32*G32)</f>
        <v>90.5301</v>
      </c>
      <c r="I32" s="180">
        <v>1.0</v>
      </c>
      <c r="J32" s="182">
        <f t="shared" ref="J32:J62" si="8">+I32*H32</f>
        <v>90.5301</v>
      </c>
      <c r="K32" s="139"/>
      <c r="L32" s="173">
        <f>D32*25.4/1000</f>
        <v>4.9276</v>
      </c>
      <c r="M32" s="174">
        <f>+I32</f>
        <v>1</v>
      </c>
      <c r="N32" s="174">
        <f>M32*L32</f>
        <v>4.9276</v>
      </c>
      <c r="O32" s="139"/>
      <c r="P32" s="139"/>
      <c r="Q32" s="173"/>
      <c r="R32" s="183">
        <v>30.5</v>
      </c>
      <c r="S32" s="173">
        <f t="shared" ref="S32:S63" si="9">E32/100</f>
        <v>1.7</v>
      </c>
      <c r="T32" s="174">
        <f t="shared" ref="T32:T63" si="10">I32</f>
        <v>1</v>
      </c>
      <c r="U32" s="174">
        <f t="shared" ref="U32:U63" si="11">T32*S32</f>
        <v>1.7</v>
      </c>
      <c r="V32" s="184">
        <f t="shared" ref="V32:V62" si="12">R32*C32/100*D32/100*E32/100</f>
        <v>90.5301</v>
      </c>
      <c r="W32" s="173">
        <f t="shared" ref="W32:X32" si="4">C32/100</f>
        <v>0.9</v>
      </c>
      <c r="X32" s="173">
        <f t="shared" si="4"/>
        <v>1.94</v>
      </c>
      <c r="Y32" s="173">
        <f t="shared" ref="Y32:Y63" si="14">U32</f>
        <v>1.7</v>
      </c>
      <c r="Z32" s="185">
        <f t="shared" ref="Z32:Z63" si="15">W32*X32*Y32</f>
        <v>2.9682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82</v>
      </c>
      <c r="C33" s="186">
        <v>100.0</v>
      </c>
      <c r="D33" s="186">
        <v>194.0</v>
      </c>
      <c r="E33" s="186">
        <v>200.0</v>
      </c>
      <c r="F33" s="186">
        <f t="shared" si="5"/>
        <v>0</v>
      </c>
      <c r="G33" s="186">
        <f t="shared" si="6"/>
        <v>118.34</v>
      </c>
      <c r="H33" s="187">
        <f t="shared" si="7"/>
        <v>118.34</v>
      </c>
      <c r="I33" s="186">
        <v>1.0</v>
      </c>
      <c r="J33" s="188">
        <f t="shared" si="8"/>
        <v>118.34</v>
      </c>
      <c r="K33" s="139"/>
      <c r="L33" s="173"/>
      <c r="M33" s="174"/>
      <c r="N33" s="174"/>
      <c r="O33" s="139"/>
      <c r="P33" s="139"/>
      <c r="Q33" s="173"/>
      <c r="R33" s="183">
        <v>30.5</v>
      </c>
      <c r="S33" s="173">
        <f t="shared" si="9"/>
        <v>2</v>
      </c>
      <c r="T33" s="174">
        <f t="shared" si="10"/>
        <v>1</v>
      </c>
      <c r="U33" s="174">
        <f t="shared" si="11"/>
        <v>2</v>
      </c>
      <c r="V33" s="184">
        <f t="shared" si="12"/>
        <v>118.34</v>
      </c>
      <c r="W33" s="173">
        <f t="shared" ref="W33:X33" si="13">C33/100</f>
        <v>1</v>
      </c>
      <c r="X33" s="173">
        <f t="shared" si="13"/>
        <v>1.94</v>
      </c>
      <c r="Y33" s="173">
        <f t="shared" si="14"/>
        <v>2</v>
      </c>
      <c r="Z33" s="185">
        <f t="shared" si="15"/>
        <v>3.88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82</v>
      </c>
      <c r="C34" s="186">
        <v>80.0</v>
      </c>
      <c r="D34" s="186">
        <v>194.0</v>
      </c>
      <c r="E34" s="186">
        <v>96.0</v>
      </c>
      <c r="F34" s="186">
        <f t="shared" si="5"/>
        <v>0</v>
      </c>
      <c r="G34" s="186">
        <f t="shared" si="6"/>
        <v>45.44256</v>
      </c>
      <c r="H34" s="187">
        <f t="shared" si="7"/>
        <v>45.44256</v>
      </c>
      <c r="I34" s="186">
        <v>1.0</v>
      </c>
      <c r="J34" s="188">
        <f t="shared" si="8"/>
        <v>45.44256</v>
      </c>
      <c r="K34" s="139"/>
      <c r="L34" s="173">
        <f t="shared" ref="L34:L52" si="17">D34*25.4/1000</f>
        <v>4.9276</v>
      </c>
      <c r="M34" s="174">
        <f t="shared" ref="M34:M62" si="18">+I34</f>
        <v>1</v>
      </c>
      <c r="N34" s="174">
        <f t="shared" ref="N34:N52" si="19">M34*L34</f>
        <v>4.9276</v>
      </c>
      <c r="O34" s="139"/>
      <c r="P34" s="139"/>
      <c r="Q34" s="173"/>
      <c r="R34" s="183">
        <v>30.5</v>
      </c>
      <c r="S34" s="173">
        <f t="shared" si="9"/>
        <v>0.96</v>
      </c>
      <c r="T34" s="174">
        <f t="shared" si="10"/>
        <v>1</v>
      </c>
      <c r="U34" s="174">
        <f t="shared" si="11"/>
        <v>0.96</v>
      </c>
      <c r="V34" s="184">
        <f t="shared" si="12"/>
        <v>45.44256</v>
      </c>
      <c r="W34" s="173">
        <f t="shared" ref="W34:X34" si="16">C34/100</f>
        <v>0.8</v>
      </c>
      <c r="X34" s="173">
        <f t="shared" si="16"/>
        <v>1.94</v>
      </c>
      <c r="Y34" s="173">
        <f t="shared" si="14"/>
        <v>0.96</v>
      </c>
      <c r="Z34" s="185">
        <f t="shared" si="15"/>
        <v>1.48992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82</v>
      </c>
      <c r="C35" s="186">
        <v>102.0</v>
      </c>
      <c r="D35" s="186">
        <v>194.0</v>
      </c>
      <c r="E35" s="186">
        <v>2671.0</v>
      </c>
      <c r="F35" s="186">
        <f t="shared" si="5"/>
        <v>0</v>
      </c>
      <c r="G35" s="186">
        <f t="shared" si="6"/>
        <v>1612.039314</v>
      </c>
      <c r="H35" s="187">
        <f t="shared" si="7"/>
        <v>1612.039314</v>
      </c>
      <c r="I35" s="186">
        <v>1.0</v>
      </c>
      <c r="J35" s="188">
        <f t="shared" si="8"/>
        <v>1612.039314</v>
      </c>
      <c r="K35" s="139"/>
      <c r="L35" s="173">
        <f t="shared" si="17"/>
        <v>4.9276</v>
      </c>
      <c r="M35" s="174">
        <f t="shared" si="18"/>
        <v>1</v>
      </c>
      <c r="N35" s="174">
        <f t="shared" si="19"/>
        <v>4.9276</v>
      </c>
      <c r="O35" s="139"/>
      <c r="P35" s="139"/>
      <c r="Q35" s="173"/>
      <c r="R35" s="183">
        <v>30.5</v>
      </c>
      <c r="S35" s="173">
        <f t="shared" si="9"/>
        <v>26.71</v>
      </c>
      <c r="T35" s="174">
        <f t="shared" si="10"/>
        <v>1</v>
      </c>
      <c r="U35" s="174">
        <f t="shared" si="11"/>
        <v>26.71</v>
      </c>
      <c r="V35" s="184">
        <f t="shared" si="12"/>
        <v>1612.039314</v>
      </c>
      <c r="W35" s="173">
        <f t="shared" ref="W35:X35" si="20">C35/100</f>
        <v>1.02</v>
      </c>
      <c r="X35" s="173">
        <f t="shared" si="20"/>
        <v>1.94</v>
      </c>
      <c r="Y35" s="173">
        <f t="shared" si="14"/>
        <v>26.71</v>
      </c>
      <c r="Z35" s="185">
        <f t="shared" si="15"/>
        <v>52.853748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82</v>
      </c>
      <c r="C36" s="186">
        <v>103.0</v>
      </c>
      <c r="D36" s="186">
        <v>194.0</v>
      </c>
      <c r="E36" s="186">
        <v>2782.0</v>
      </c>
      <c r="F36" s="186">
        <f t="shared" si="5"/>
        <v>0</v>
      </c>
      <c r="G36" s="186">
        <f t="shared" si="6"/>
        <v>1695.492682</v>
      </c>
      <c r="H36" s="187">
        <f t="shared" si="7"/>
        <v>1695.492682</v>
      </c>
      <c r="I36" s="186">
        <v>1.0</v>
      </c>
      <c r="J36" s="188">
        <f t="shared" si="8"/>
        <v>1695.492682</v>
      </c>
      <c r="K36" s="139"/>
      <c r="L36" s="173">
        <f t="shared" si="17"/>
        <v>4.9276</v>
      </c>
      <c r="M36" s="174">
        <f t="shared" si="18"/>
        <v>1</v>
      </c>
      <c r="N36" s="174">
        <f t="shared" si="19"/>
        <v>4.9276</v>
      </c>
      <c r="O36" s="139"/>
      <c r="P36" s="139"/>
      <c r="Q36" s="173"/>
      <c r="R36" s="183">
        <v>30.5</v>
      </c>
      <c r="S36" s="173">
        <f t="shared" si="9"/>
        <v>27.82</v>
      </c>
      <c r="T36" s="174">
        <f t="shared" si="10"/>
        <v>1</v>
      </c>
      <c r="U36" s="174">
        <f t="shared" si="11"/>
        <v>27.82</v>
      </c>
      <c r="V36" s="184">
        <f t="shared" si="12"/>
        <v>1695.492682</v>
      </c>
      <c r="W36" s="173">
        <f t="shared" ref="W36:X36" si="21">C36/100</f>
        <v>1.03</v>
      </c>
      <c r="X36" s="173">
        <f t="shared" si="21"/>
        <v>1.94</v>
      </c>
      <c r="Y36" s="173">
        <f t="shared" si="14"/>
        <v>27.82</v>
      </c>
      <c r="Z36" s="185">
        <f t="shared" si="15"/>
        <v>55.589924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82</v>
      </c>
      <c r="C37" s="186">
        <v>103.0</v>
      </c>
      <c r="D37" s="186">
        <v>194.0</v>
      </c>
      <c r="E37" s="186">
        <v>2787.0</v>
      </c>
      <c r="F37" s="186">
        <f t="shared" si="5"/>
        <v>0</v>
      </c>
      <c r="G37" s="186">
        <f t="shared" si="6"/>
        <v>1698.539937</v>
      </c>
      <c r="H37" s="187">
        <f t="shared" si="7"/>
        <v>1698.539937</v>
      </c>
      <c r="I37" s="186">
        <v>1.0</v>
      </c>
      <c r="J37" s="188">
        <f t="shared" si="8"/>
        <v>1698.539937</v>
      </c>
      <c r="K37" s="139"/>
      <c r="L37" s="173">
        <f t="shared" si="17"/>
        <v>4.9276</v>
      </c>
      <c r="M37" s="174">
        <f t="shared" si="18"/>
        <v>1</v>
      </c>
      <c r="N37" s="174">
        <f t="shared" si="19"/>
        <v>4.9276</v>
      </c>
      <c r="O37" s="139"/>
      <c r="P37" s="139"/>
      <c r="Q37" s="173"/>
      <c r="R37" s="183">
        <v>30.5</v>
      </c>
      <c r="S37" s="173">
        <f t="shared" si="9"/>
        <v>27.87</v>
      </c>
      <c r="T37" s="174">
        <f t="shared" si="10"/>
        <v>1</v>
      </c>
      <c r="U37" s="174">
        <f t="shared" si="11"/>
        <v>27.87</v>
      </c>
      <c r="V37" s="184">
        <f t="shared" si="12"/>
        <v>1698.539937</v>
      </c>
      <c r="W37" s="173">
        <f t="shared" ref="W37:X37" si="22">C37/100</f>
        <v>1.03</v>
      </c>
      <c r="X37" s="173">
        <f t="shared" si="22"/>
        <v>1.94</v>
      </c>
      <c r="Y37" s="173">
        <f t="shared" si="14"/>
        <v>27.87</v>
      </c>
      <c r="Z37" s="185">
        <f t="shared" si="15"/>
        <v>55.689834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82</v>
      </c>
      <c r="C38" s="186">
        <v>104.0</v>
      </c>
      <c r="D38" s="186">
        <v>194.0</v>
      </c>
      <c r="E38" s="186">
        <v>2784.0</v>
      </c>
      <c r="F38" s="186">
        <f t="shared" si="5"/>
        <v>0</v>
      </c>
      <c r="G38" s="186">
        <f t="shared" si="6"/>
        <v>1713.184512</v>
      </c>
      <c r="H38" s="187">
        <f t="shared" si="7"/>
        <v>1713.184512</v>
      </c>
      <c r="I38" s="186">
        <v>1.0</v>
      </c>
      <c r="J38" s="188">
        <f t="shared" si="8"/>
        <v>1713.184512</v>
      </c>
      <c r="K38" s="139"/>
      <c r="L38" s="173">
        <f t="shared" si="17"/>
        <v>4.9276</v>
      </c>
      <c r="M38" s="174">
        <f t="shared" si="18"/>
        <v>1</v>
      </c>
      <c r="N38" s="174">
        <f t="shared" si="19"/>
        <v>4.9276</v>
      </c>
      <c r="O38" s="139"/>
      <c r="P38" s="139"/>
      <c r="Q38" s="173"/>
      <c r="R38" s="183">
        <v>30.5</v>
      </c>
      <c r="S38" s="173">
        <f t="shared" si="9"/>
        <v>27.84</v>
      </c>
      <c r="T38" s="174">
        <f t="shared" si="10"/>
        <v>1</v>
      </c>
      <c r="U38" s="174">
        <f t="shared" si="11"/>
        <v>27.84</v>
      </c>
      <c r="V38" s="184">
        <f t="shared" si="12"/>
        <v>1713.184512</v>
      </c>
      <c r="W38" s="173">
        <f t="shared" ref="W38:X38" si="23">C38/100</f>
        <v>1.04</v>
      </c>
      <c r="X38" s="173">
        <f t="shared" si="23"/>
        <v>1.94</v>
      </c>
      <c r="Y38" s="173">
        <f t="shared" si="14"/>
        <v>27.84</v>
      </c>
      <c r="Z38" s="185">
        <f t="shared" si="15"/>
        <v>56.169984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82</v>
      </c>
      <c r="C39" s="186">
        <v>102.0</v>
      </c>
      <c r="D39" s="186">
        <v>194.0</v>
      </c>
      <c r="E39" s="186">
        <v>2780.0</v>
      </c>
      <c r="F39" s="186">
        <f t="shared" si="5"/>
        <v>0</v>
      </c>
      <c r="G39" s="186">
        <f t="shared" si="6"/>
        <v>1677.82452</v>
      </c>
      <c r="H39" s="187">
        <f t="shared" si="7"/>
        <v>1677.82452</v>
      </c>
      <c r="I39" s="186">
        <v>1.0</v>
      </c>
      <c r="J39" s="188">
        <f t="shared" si="8"/>
        <v>1677.82452</v>
      </c>
      <c r="K39" s="139"/>
      <c r="L39" s="173">
        <f t="shared" si="17"/>
        <v>4.9276</v>
      </c>
      <c r="M39" s="174">
        <f t="shared" si="18"/>
        <v>1</v>
      </c>
      <c r="N39" s="174">
        <f t="shared" si="19"/>
        <v>4.9276</v>
      </c>
      <c r="O39" s="139"/>
      <c r="P39" s="139"/>
      <c r="Q39" s="173"/>
      <c r="R39" s="183">
        <v>30.5</v>
      </c>
      <c r="S39" s="173">
        <f t="shared" si="9"/>
        <v>27.8</v>
      </c>
      <c r="T39" s="174">
        <f t="shared" si="10"/>
        <v>1</v>
      </c>
      <c r="U39" s="174">
        <f t="shared" si="11"/>
        <v>27.8</v>
      </c>
      <c r="V39" s="184">
        <f t="shared" si="12"/>
        <v>1677.82452</v>
      </c>
      <c r="W39" s="173">
        <f t="shared" ref="W39:X39" si="24">C39/100</f>
        <v>1.02</v>
      </c>
      <c r="X39" s="173">
        <f t="shared" si="24"/>
        <v>1.94</v>
      </c>
      <c r="Y39" s="173">
        <f t="shared" si="14"/>
        <v>27.8</v>
      </c>
      <c r="Z39" s="185">
        <f t="shared" si="15"/>
        <v>55.01064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79" t="s">
        <v>82</v>
      </c>
      <c r="C40" s="180">
        <v>92.0</v>
      </c>
      <c r="D40" s="180">
        <v>184.0</v>
      </c>
      <c r="E40" s="180">
        <v>189.0</v>
      </c>
      <c r="F40" s="180">
        <f t="shared" si="5"/>
        <v>0</v>
      </c>
      <c r="G40" s="180">
        <f t="shared" si="6"/>
        <v>99.181152</v>
      </c>
      <c r="H40" s="181">
        <f t="shared" si="7"/>
        <v>99.181152</v>
      </c>
      <c r="I40" s="180">
        <v>1.0</v>
      </c>
      <c r="J40" s="182">
        <f t="shared" si="8"/>
        <v>99.181152</v>
      </c>
      <c r="K40" s="139"/>
      <c r="L40" s="173">
        <f t="shared" si="17"/>
        <v>4.6736</v>
      </c>
      <c r="M40" s="174">
        <f t="shared" si="18"/>
        <v>1</v>
      </c>
      <c r="N40" s="174">
        <f t="shared" si="19"/>
        <v>4.6736</v>
      </c>
      <c r="O40" s="139"/>
      <c r="P40" s="139"/>
      <c r="Q40" s="173"/>
      <c r="R40" s="183">
        <v>31.0</v>
      </c>
      <c r="S40" s="173">
        <f t="shared" si="9"/>
        <v>1.89</v>
      </c>
      <c r="T40" s="174">
        <f t="shared" si="10"/>
        <v>1</v>
      </c>
      <c r="U40" s="174">
        <f t="shared" si="11"/>
        <v>1.89</v>
      </c>
      <c r="V40" s="184">
        <f t="shared" si="12"/>
        <v>99.181152</v>
      </c>
      <c r="W40" s="173">
        <f t="shared" ref="W40:X40" si="25">C40/100</f>
        <v>0.92</v>
      </c>
      <c r="X40" s="173">
        <f t="shared" si="25"/>
        <v>1.84</v>
      </c>
      <c r="Y40" s="173">
        <f t="shared" si="14"/>
        <v>1.89</v>
      </c>
      <c r="Z40" s="185">
        <f t="shared" si="15"/>
        <v>3.199392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82</v>
      </c>
      <c r="C41" s="186">
        <v>102.0</v>
      </c>
      <c r="D41" s="186">
        <v>184.0</v>
      </c>
      <c r="E41" s="186">
        <v>199.0</v>
      </c>
      <c r="F41" s="186">
        <f t="shared" si="5"/>
        <v>0</v>
      </c>
      <c r="G41" s="186">
        <f t="shared" si="6"/>
        <v>115.779792</v>
      </c>
      <c r="H41" s="187">
        <f t="shared" si="7"/>
        <v>115.779792</v>
      </c>
      <c r="I41" s="186">
        <v>1.0</v>
      </c>
      <c r="J41" s="188">
        <f t="shared" si="8"/>
        <v>115.779792</v>
      </c>
      <c r="K41" s="139"/>
      <c r="L41" s="173">
        <f t="shared" si="17"/>
        <v>4.6736</v>
      </c>
      <c r="M41" s="174">
        <f t="shared" si="18"/>
        <v>1</v>
      </c>
      <c r="N41" s="174">
        <f t="shared" si="19"/>
        <v>4.6736</v>
      </c>
      <c r="O41" s="139"/>
      <c r="P41" s="139"/>
      <c r="Q41" s="173"/>
      <c r="R41" s="183">
        <v>31.0</v>
      </c>
      <c r="S41" s="173">
        <f t="shared" si="9"/>
        <v>1.99</v>
      </c>
      <c r="T41" s="174">
        <f t="shared" si="10"/>
        <v>1</v>
      </c>
      <c r="U41" s="174">
        <f t="shared" si="11"/>
        <v>1.99</v>
      </c>
      <c r="V41" s="184">
        <f t="shared" si="12"/>
        <v>115.779792</v>
      </c>
      <c r="W41" s="173">
        <f t="shared" ref="W41:X41" si="26">C41/100</f>
        <v>1.02</v>
      </c>
      <c r="X41" s="173">
        <f t="shared" si="26"/>
        <v>1.84</v>
      </c>
      <c r="Y41" s="173">
        <f t="shared" si="14"/>
        <v>1.99</v>
      </c>
      <c r="Z41" s="185">
        <f t="shared" si="15"/>
        <v>3.734832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82</v>
      </c>
      <c r="C42" s="186">
        <v>103.0</v>
      </c>
      <c r="D42" s="186">
        <v>184.0</v>
      </c>
      <c r="E42" s="186">
        <v>2850.0</v>
      </c>
      <c r="F42" s="186">
        <f t="shared" si="5"/>
        <v>0</v>
      </c>
      <c r="G42" s="186">
        <f t="shared" si="6"/>
        <v>1674.4092</v>
      </c>
      <c r="H42" s="187">
        <f t="shared" si="7"/>
        <v>1674.4092</v>
      </c>
      <c r="I42" s="186">
        <v>1.0</v>
      </c>
      <c r="J42" s="188">
        <f t="shared" si="8"/>
        <v>1674.4092</v>
      </c>
      <c r="K42" s="139"/>
      <c r="L42" s="173">
        <f t="shared" si="17"/>
        <v>4.6736</v>
      </c>
      <c r="M42" s="174">
        <f t="shared" si="18"/>
        <v>1</v>
      </c>
      <c r="N42" s="174">
        <f t="shared" si="19"/>
        <v>4.6736</v>
      </c>
      <c r="O42" s="139"/>
      <c r="P42" s="139"/>
      <c r="Q42" s="173"/>
      <c r="R42" s="183">
        <v>31.0</v>
      </c>
      <c r="S42" s="173">
        <f t="shared" si="9"/>
        <v>28.5</v>
      </c>
      <c r="T42" s="174">
        <f t="shared" si="10"/>
        <v>1</v>
      </c>
      <c r="U42" s="174">
        <f t="shared" si="11"/>
        <v>28.5</v>
      </c>
      <c r="V42" s="184">
        <f t="shared" si="12"/>
        <v>1674.4092</v>
      </c>
      <c r="W42" s="173">
        <f t="shared" ref="W42:X42" si="27">C42/100</f>
        <v>1.03</v>
      </c>
      <c r="X42" s="173">
        <f t="shared" si="27"/>
        <v>1.84</v>
      </c>
      <c r="Y42" s="173">
        <f t="shared" si="14"/>
        <v>28.5</v>
      </c>
      <c r="Z42" s="185">
        <f t="shared" si="15"/>
        <v>54.0132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82</v>
      </c>
      <c r="C43" s="186">
        <v>99.0</v>
      </c>
      <c r="D43" s="186">
        <v>184.0</v>
      </c>
      <c r="E43" s="186">
        <v>2842.0</v>
      </c>
      <c r="F43" s="186">
        <f t="shared" si="5"/>
        <v>0</v>
      </c>
      <c r="G43" s="186">
        <f t="shared" si="6"/>
        <v>1604.866032</v>
      </c>
      <c r="H43" s="187">
        <f t="shared" si="7"/>
        <v>1604.866032</v>
      </c>
      <c r="I43" s="186">
        <v>1.0</v>
      </c>
      <c r="J43" s="188">
        <f t="shared" si="8"/>
        <v>1604.866032</v>
      </c>
      <c r="K43" s="139"/>
      <c r="L43" s="173">
        <f t="shared" si="17"/>
        <v>4.6736</v>
      </c>
      <c r="M43" s="174">
        <f t="shared" si="18"/>
        <v>1</v>
      </c>
      <c r="N43" s="174">
        <f t="shared" si="19"/>
        <v>4.6736</v>
      </c>
      <c r="O43" s="139"/>
      <c r="P43" s="139"/>
      <c r="Q43" s="173"/>
      <c r="R43" s="183">
        <v>31.0</v>
      </c>
      <c r="S43" s="173">
        <f t="shared" si="9"/>
        <v>28.42</v>
      </c>
      <c r="T43" s="174">
        <f t="shared" si="10"/>
        <v>1</v>
      </c>
      <c r="U43" s="174">
        <f t="shared" si="11"/>
        <v>28.42</v>
      </c>
      <c r="V43" s="184">
        <f t="shared" si="12"/>
        <v>1604.866032</v>
      </c>
      <c r="W43" s="173">
        <f t="shared" ref="W43:X43" si="28">C43/100</f>
        <v>0.99</v>
      </c>
      <c r="X43" s="173">
        <f t="shared" si="28"/>
        <v>1.84</v>
      </c>
      <c r="Y43" s="173">
        <f t="shared" si="14"/>
        <v>28.42</v>
      </c>
      <c r="Z43" s="185">
        <f t="shared" si="15"/>
        <v>51.769872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82</v>
      </c>
      <c r="C44" s="186">
        <v>97.0</v>
      </c>
      <c r="D44" s="186">
        <v>184.0</v>
      </c>
      <c r="E44" s="186">
        <v>2390.0</v>
      </c>
      <c r="F44" s="186">
        <f t="shared" si="5"/>
        <v>0</v>
      </c>
      <c r="G44" s="186">
        <f t="shared" si="6"/>
        <v>1322.35832</v>
      </c>
      <c r="H44" s="187">
        <f t="shared" si="7"/>
        <v>1322.35832</v>
      </c>
      <c r="I44" s="186">
        <v>1.0</v>
      </c>
      <c r="J44" s="188">
        <f t="shared" si="8"/>
        <v>1322.35832</v>
      </c>
      <c r="K44" s="139"/>
      <c r="L44" s="173">
        <f t="shared" si="17"/>
        <v>4.6736</v>
      </c>
      <c r="M44" s="174">
        <f t="shared" si="18"/>
        <v>1</v>
      </c>
      <c r="N44" s="174">
        <f t="shared" si="19"/>
        <v>4.6736</v>
      </c>
      <c r="O44" s="139"/>
      <c r="P44" s="139"/>
      <c r="Q44" s="173"/>
      <c r="R44" s="183">
        <v>31.0</v>
      </c>
      <c r="S44" s="173">
        <f t="shared" si="9"/>
        <v>23.9</v>
      </c>
      <c r="T44" s="174">
        <f t="shared" si="10"/>
        <v>1</v>
      </c>
      <c r="U44" s="174">
        <f t="shared" si="11"/>
        <v>23.9</v>
      </c>
      <c r="V44" s="184">
        <f t="shared" si="12"/>
        <v>1322.35832</v>
      </c>
      <c r="W44" s="173">
        <f t="shared" ref="W44:X44" si="29">C44/100</f>
        <v>0.97</v>
      </c>
      <c r="X44" s="173">
        <f t="shared" si="29"/>
        <v>1.84</v>
      </c>
      <c r="Y44" s="173">
        <f t="shared" si="14"/>
        <v>23.9</v>
      </c>
      <c r="Z44" s="185">
        <f t="shared" si="15"/>
        <v>42.65672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82</v>
      </c>
      <c r="C45" s="186">
        <v>104.0</v>
      </c>
      <c r="D45" s="186">
        <v>184.0</v>
      </c>
      <c r="E45" s="186">
        <v>2783.0</v>
      </c>
      <c r="F45" s="186">
        <f t="shared" si="5"/>
        <v>0</v>
      </c>
      <c r="G45" s="186">
        <f t="shared" si="6"/>
        <v>1650.920128</v>
      </c>
      <c r="H45" s="187">
        <f t="shared" si="7"/>
        <v>1650.920128</v>
      </c>
      <c r="I45" s="186">
        <v>1.0</v>
      </c>
      <c r="J45" s="188">
        <f t="shared" si="8"/>
        <v>1650.920128</v>
      </c>
      <c r="K45" s="139"/>
      <c r="L45" s="173">
        <f t="shared" si="17"/>
        <v>4.6736</v>
      </c>
      <c r="M45" s="174">
        <f t="shared" si="18"/>
        <v>1</v>
      </c>
      <c r="N45" s="174">
        <f t="shared" si="19"/>
        <v>4.6736</v>
      </c>
      <c r="O45" s="139"/>
      <c r="P45" s="139"/>
      <c r="Q45" s="173"/>
      <c r="R45" s="183">
        <v>31.0</v>
      </c>
      <c r="S45" s="173">
        <f t="shared" si="9"/>
        <v>27.83</v>
      </c>
      <c r="T45" s="174">
        <f t="shared" si="10"/>
        <v>1</v>
      </c>
      <c r="U45" s="174">
        <f t="shared" si="11"/>
        <v>27.83</v>
      </c>
      <c r="V45" s="184">
        <f t="shared" si="12"/>
        <v>1650.920128</v>
      </c>
      <c r="W45" s="173">
        <f t="shared" ref="W45:X45" si="30">C45/100</f>
        <v>1.04</v>
      </c>
      <c r="X45" s="173">
        <f t="shared" si="30"/>
        <v>1.84</v>
      </c>
      <c r="Y45" s="173">
        <f t="shared" si="14"/>
        <v>27.83</v>
      </c>
      <c r="Z45" s="185">
        <f t="shared" si="15"/>
        <v>53.255488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262" t="s">
        <v>55</v>
      </c>
      <c r="C46" s="186">
        <v>98.0</v>
      </c>
      <c r="D46" s="186">
        <v>184.0</v>
      </c>
      <c r="E46" s="186">
        <v>196.0</v>
      </c>
      <c r="F46" s="186">
        <f t="shared" si="5"/>
        <v>0</v>
      </c>
      <c r="G46" s="186">
        <f t="shared" si="6"/>
        <v>109.562432</v>
      </c>
      <c r="H46" s="187">
        <f t="shared" si="7"/>
        <v>109.562432</v>
      </c>
      <c r="I46" s="186">
        <v>1.0</v>
      </c>
      <c r="J46" s="188">
        <f t="shared" si="8"/>
        <v>109.562432</v>
      </c>
      <c r="K46" s="139"/>
      <c r="L46" s="173">
        <f t="shared" si="17"/>
        <v>4.6736</v>
      </c>
      <c r="M46" s="174">
        <f t="shared" si="18"/>
        <v>1</v>
      </c>
      <c r="N46" s="174">
        <f t="shared" si="19"/>
        <v>4.6736</v>
      </c>
      <c r="O46" s="139"/>
      <c r="P46" s="139"/>
      <c r="Q46" s="173"/>
      <c r="R46" s="183">
        <v>31.0</v>
      </c>
      <c r="S46" s="173">
        <f t="shared" si="9"/>
        <v>1.96</v>
      </c>
      <c r="T46" s="174">
        <f t="shared" si="10"/>
        <v>1</v>
      </c>
      <c r="U46" s="174">
        <f t="shared" si="11"/>
        <v>1.96</v>
      </c>
      <c r="V46" s="184">
        <f t="shared" si="12"/>
        <v>109.562432</v>
      </c>
      <c r="W46" s="173">
        <f t="shared" ref="W46:X46" si="31">C46/100</f>
        <v>0.98</v>
      </c>
      <c r="X46" s="173">
        <f t="shared" si="31"/>
        <v>1.84</v>
      </c>
      <c r="Y46" s="173">
        <f t="shared" si="14"/>
        <v>1.96</v>
      </c>
      <c r="Z46" s="185">
        <f t="shared" si="15"/>
        <v>3.534272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16.0</v>
      </c>
      <c r="B47" s="186" t="s">
        <v>55</v>
      </c>
      <c r="C47" s="186">
        <v>81.0</v>
      </c>
      <c r="D47" s="186">
        <v>184.0</v>
      </c>
      <c r="E47" s="186">
        <v>136.0</v>
      </c>
      <c r="F47" s="186">
        <f t="shared" si="5"/>
        <v>0</v>
      </c>
      <c r="G47" s="186">
        <f t="shared" si="6"/>
        <v>62.835264</v>
      </c>
      <c r="H47" s="187">
        <f t="shared" si="7"/>
        <v>62.835264</v>
      </c>
      <c r="I47" s="186">
        <v>1.0</v>
      </c>
      <c r="J47" s="188">
        <f t="shared" si="8"/>
        <v>62.835264</v>
      </c>
      <c r="K47" s="139"/>
      <c r="L47" s="173">
        <f t="shared" si="17"/>
        <v>4.6736</v>
      </c>
      <c r="M47" s="174">
        <f t="shared" si="18"/>
        <v>1</v>
      </c>
      <c r="N47" s="174">
        <f t="shared" si="19"/>
        <v>4.6736</v>
      </c>
      <c r="O47" s="139"/>
      <c r="P47" s="139"/>
      <c r="Q47" s="173"/>
      <c r="R47" s="183">
        <v>31.0</v>
      </c>
      <c r="S47" s="173">
        <f t="shared" si="9"/>
        <v>1.36</v>
      </c>
      <c r="T47" s="174">
        <f t="shared" si="10"/>
        <v>1</v>
      </c>
      <c r="U47" s="174">
        <f t="shared" si="11"/>
        <v>1.36</v>
      </c>
      <c r="V47" s="184">
        <f t="shared" si="12"/>
        <v>62.835264</v>
      </c>
      <c r="W47" s="173">
        <f t="shared" ref="W47:X47" si="32">C47/100</f>
        <v>0.81</v>
      </c>
      <c r="X47" s="173">
        <f t="shared" si="32"/>
        <v>1.84</v>
      </c>
      <c r="Y47" s="173">
        <f t="shared" si="14"/>
        <v>1.36</v>
      </c>
      <c r="Z47" s="185">
        <f t="shared" si="15"/>
        <v>2.026944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17.0</v>
      </c>
      <c r="B48" s="186" t="s">
        <v>55</v>
      </c>
      <c r="C48" s="186">
        <v>102.0</v>
      </c>
      <c r="D48" s="186">
        <v>184.0</v>
      </c>
      <c r="E48" s="186">
        <v>2851.0</v>
      </c>
      <c r="F48" s="186">
        <f t="shared" si="5"/>
        <v>0</v>
      </c>
      <c r="G48" s="186">
        <f t="shared" si="6"/>
        <v>1658.734608</v>
      </c>
      <c r="H48" s="187">
        <f t="shared" si="7"/>
        <v>1658.734608</v>
      </c>
      <c r="I48" s="186">
        <v>1.0</v>
      </c>
      <c r="J48" s="188">
        <f t="shared" si="8"/>
        <v>1658.734608</v>
      </c>
      <c r="K48" s="139"/>
      <c r="L48" s="173">
        <f t="shared" si="17"/>
        <v>4.6736</v>
      </c>
      <c r="M48" s="174">
        <f t="shared" si="18"/>
        <v>1</v>
      </c>
      <c r="N48" s="174">
        <f t="shared" si="19"/>
        <v>4.6736</v>
      </c>
      <c r="O48" s="139"/>
      <c r="P48" s="139"/>
      <c r="Q48" s="173"/>
      <c r="R48" s="183">
        <v>31.0</v>
      </c>
      <c r="S48" s="173">
        <f t="shared" si="9"/>
        <v>28.51</v>
      </c>
      <c r="T48" s="174">
        <f t="shared" si="10"/>
        <v>1</v>
      </c>
      <c r="U48" s="174">
        <f t="shared" si="11"/>
        <v>28.51</v>
      </c>
      <c r="V48" s="184">
        <f t="shared" si="12"/>
        <v>1658.734608</v>
      </c>
      <c r="W48" s="173">
        <f t="shared" ref="W48:X48" si="33">C48/100</f>
        <v>1.02</v>
      </c>
      <c r="X48" s="173">
        <f t="shared" si="33"/>
        <v>1.84</v>
      </c>
      <c r="Y48" s="173">
        <f t="shared" si="14"/>
        <v>28.51</v>
      </c>
      <c r="Z48" s="185">
        <f t="shared" si="15"/>
        <v>53.507568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18.0</v>
      </c>
      <c r="B49" s="186" t="s">
        <v>55</v>
      </c>
      <c r="C49" s="186">
        <v>100.0</v>
      </c>
      <c r="D49" s="186">
        <v>184.0</v>
      </c>
      <c r="E49" s="186">
        <v>2784.0</v>
      </c>
      <c r="F49" s="186">
        <f t="shared" si="5"/>
        <v>0</v>
      </c>
      <c r="G49" s="186">
        <f t="shared" si="6"/>
        <v>1587.9936</v>
      </c>
      <c r="H49" s="187">
        <f t="shared" si="7"/>
        <v>1587.9936</v>
      </c>
      <c r="I49" s="186">
        <v>1.0</v>
      </c>
      <c r="J49" s="188">
        <f t="shared" si="8"/>
        <v>1587.9936</v>
      </c>
      <c r="K49" s="139"/>
      <c r="L49" s="173">
        <f t="shared" si="17"/>
        <v>4.6736</v>
      </c>
      <c r="M49" s="174">
        <f t="shared" si="18"/>
        <v>1</v>
      </c>
      <c r="N49" s="174">
        <f t="shared" si="19"/>
        <v>4.6736</v>
      </c>
      <c r="O49" s="139"/>
      <c r="P49" s="139"/>
      <c r="Q49" s="173"/>
      <c r="R49" s="183">
        <v>31.0</v>
      </c>
      <c r="S49" s="173">
        <f t="shared" si="9"/>
        <v>27.84</v>
      </c>
      <c r="T49" s="174">
        <f t="shared" si="10"/>
        <v>1</v>
      </c>
      <c r="U49" s="174">
        <f t="shared" si="11"/>
        <v>27.84</v>
      </c>
      <c r="V49" s="184">
        <f t="shared" si="12"/>
        <v>1587.9936</v>
      </c>
      <c r="W49" s="173">
        <f t="shared" ref="W49:X49" si="34">C49/100</f>
        <v>1</v>
      </c>
      <c r="X49" s="173">
        <f t="shared" si="34"/>
        <v>1.84</v>
      </c>
      <c r="Y49" s="173">
        <f t="shared" si="14"/>
        <v>27.84</v>
      </c>
      <c r="Z49" s="185">
        <f t="shared" si="15"/>
        <v>51.2256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19.0</v>
      </c>
      <c r="B50" s="186" t="s">
        <v>55</v>
      </c>
      <c r="C50" s="186">
        <v>103.0</v>
      </c>
      <c r="D50" s="186">
        <v>184.0</v>
      </c>
      <c r="E50" s="186">
        <v>2552.0</v>
      </c>
      <c r="F50" s="186">
        <f t="shared" si="5"/>
        <v>0</v>
      </c>
      <c r="G50" s="186">
        <f t="shared" si="6"/>
        <v>1499.330624</v>
      </c>
      <c r="H50" s="187">
        <f t="shared" si="7"/>
        <v>1499.330624</v>
      </c>
      <c r="I50" s="186">
        <v>1.0</v>
      </c>
      <c r="J50" s="188">
        <f t="shared" si="8"/>
        <v>1499.330624</v>
      </c>
      <c r="K50" s="139"/>
      <c r="L50" s="173">
        <f t="shared" si="17"/>
        <v>4.6736</v>
      </c>
      <c r="M50" s="174">
        <f t="shared" si="18"/>
        <v>1</v>
      </c>
      <c r="N50" s="174">
        <f t="shared" si="19"/>
        <v>4.6736</v>
      </c>
      <c r="O50" s="139"/>
      <c r="P50" s="139"/>
      <c r="Q50" s="173"/>
      <c r="R50" s="183">
        <v>31.0</v>
      </c>
      <c r="S50" s="173">
        <f t="shared" si="9"/>
        <v>25.52</v>
      </c>
      <c r="T50" s="174">
        <f t="shared" si="10"/>
        <v>1</v>
      </c>
      <c r="U50" s="174">
        <f t="shared" si="11"/>
        <v>25.52</v>
      </c>
      <c r="V50" s="184">
        <f t="shared" si="12"/>
        <v>1499.330624</v>
      </c>
      <c r="W50" s="173">
        <f t="shared" ref="W50:X50" si="35">C50/100</f>
        <v>1.03</v>
      </c>
      <c r="X50" s="173">
        <f t="shared" si="35"/>
        <v>1.84</v>
      </c>
      <c r="Y50" s="173">
        <f t="shared" si="14"/>
        <v>25.52</v>
      </c>
      <c r="Z50" s="185">
        <f t="shared" si="15"/>
        <v>48.365504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20.0</v>
      </c>
      <c r="B51" s="186" t="s">
        <v>55</v>
      </c>
      <c r="C51" s="186">
        <v>98.0</v>
      </c>
      <c r="D51" s="186">
        <v>184.0</v>
      </c>
      <c r="E51" s="186">
        <v>2848.0</v>
      </c>
      <c r="F51" s="186">
        <f t="shared" si="5"/>
        <v>0</v>
      </c>
      <c r="G51" s="186">
        <f t="shared" si="6"/>
        <v>1592.009216</v>
      </c>
      <c r="H51" s="187">
        <f t="shared" si="7"/>
        <v>1592.009216</v>
      </c>
      <c r="I51" s="186">
        <v>1.0</v>
      </c>
      <c r="J51" s="188">
        <f t="shared" si="8"/>
        <v>1592.009216</v>
      </c>
      <c r="K51" s="139"/>
      <c r="L51" s="173">
        <f t="shared" si="17"/>
        <v>4.6736</v>
      </c>
      <c r="M51" s="174">
        <f t="shared" si="18"/>
        <v>1</v>
      </c>
      <c r="N51" s="174">
        <f t="shared" si="19"/>
        <v>4.6736</v>
      </c>
      <c r="O51" s="139"/>
      <c r="P51" s="139"/>
      <c r="Q51" s="173"/>
      <c r="R51" s="183">
        <v>31.0</v>
      </c>
      <c r="S51" s="173">
        <f t="shared" si="9"/>
        <v>28.48</v>
      </c>
      <c r="T51" s="174">
        <f t="shared" si="10"/>
        <v>1</v>
      </c>
      <c r="U51" s="174">
        <f t="shared" si="11"/>
        <v>28.48</v>
      </c>
      <c r="V51" s="184">
        <f t="shared" si="12"/>
        <v>1592.009216</v>
      </c>
      <c r="W51" s="173">
        <f t="shared" ref="W51:X51" si="36">C51/100</f>
        <v>0.98</v>
      </c>
      <c r="X51" s="173">
        <f t="shared" si="36"/>
        <v>1.84</v>
      </c>
      <c r="Y51" s="173">
        <f t="shared" si="14"/>
        <v>28.48</v>
      </c>
      <c r="Z51" s="185">
        <f t="shared" si="15"/>
        <v>51.355136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21.0</v>
      </c>
      <c r="B52" s="186" t="s">
        <v>55</v>
      </c>
      <c r="C52" s="186">
        <v>98.0</v>
      </c>
      <c r="D52" s="186">
        <v>184.0</v>
      </c>
      <c r="E52" s="186">
        <v>2748.0</v>
      </c>
      <c r="F52" s="186">
        <f t="shared" si="5"/>
        <v>0</v>
      </c>
      <c r="G52" s="186">
        <f t="shared" si="6"/>
        <v>1536.110016</v>
      </c>
      <c r="H52" s="187">
        <f t="shared" si="7"/>
        <v>1536.110016</v>
      </c>
      <c r="I52" s="186">
        <v>1.0</v>
      </c>
      <c r="J52" s="188">
        <f t="shared" si="8"/>
        <v>1536.110016</v>
      </c>
      <c r="K52" s="139"/>
      <c r="L52" s="173">
        <f t="shared" si="17"/>
        <v>4.6736</v>
      </c>
      <c r="M52" s="174">
        <f t="shared" si="18"/>
        <v>1</v>
      </c>
      <c r="N52" s="174">
        <f t="shared" si="19"/>
        <v>4.6736</v>
      </c>
      <c r="O52" s="139"/>
      <c r="P52" s="139"/>
      <c r="Q52" s="173"/>
      <c r="R52" s="183">
        <v>31.0</v>
      </c>
      <c r="S52" s="173">
        <f t="shared" si="9"/>
        <v>27.48</v>
      </c>
      <c r="T52" s="174">
        <f t="shared" si="10"/>
        <v>1</v>
      </c>
      <c r="U52" s="174">
        <f t="shared" si="11"/>
        <v>27.48</v>
      </c>
      <c r="V52" s="184">
        <f t="shared" si="12"/>
        <v>1536.110016</v>
      </c>
      <c r="W52" s="173">
        <f t="shared" ref="W52:X52" si="37">C52/100</f>
        <v>0.98</v>
      </c>
      <c r="X52" s="173">
        <f t="shared" si="37"/>
        <v>1.84</v>
      </c>
      <c r="Y52" s="173">
        <f t="shared" si="14"/>
        <v>27.48</v>
      </c>
      <c r="Z52" s="185">
        <f t="shared" si="15"/>
        <v>49.551936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22.0</v>
      </c>
      <c r="B53" s="263" t="s">
        <v>85</v>
      </c>
      <c r="C53" s="263">
        <v>94.0</v>
      </c>
      <c r="D53" s="263">
        <v>184.0</v>
      </c>
      <c r="E53" s="263">
        <v>190.0</v>
      </c>
      <c r="F53" s="263">
        <f t="shared" si="5"/>
        <v>0</v>
      </c>
      <c r="G53" s="263">
        <f t="shared" si="6"/>
        <v>103.51656</v>
      </c>
      <c r="H53" s="264">
        <f t="shared" si="7"/>
        <v>103.51656</v>
      </c>
      <c r="I53" s="263">
        <v>1.0</v>
      </c>
      <c r="J53" s="265">
        <f t="shared" si="8"/>
        <v>103.51656</v>
      </c>
      <c r="K53" s="139"/>
      <c r="L53" s="173"/>
      <c r="M53" s="174">
        <f t="shared" si="18"/>
        <v>1</v>
      </c>
      <c r="N53" s="174"/>
      <c r="O53" s="139"/>
      <c r="P53" s="139"/>
      <c r="Q53" s="173"/>
      <c r="R53" s="183">
        <f t="shared" ref="R53:R59" si="39">+(31.5*2)/2</f>
        <v>31.5</v>
      </c>
      <c r="S53" s="173">
        <f t="shared" si="9"/>
        <v>1.9</v>
      </c>
      <c r="T53" s="174">
        <f t="shared" si="10"/>
        <v>1</v>
      </c>
      <c r="U53" s="174">
        <f t="shared" si="11"/>
        <v>1.9</v>
      </c>
      <c r="V53" s="184">
        <f t="shared" si="12"/>
        <v>103.51656</v>
      </c>
      <c r="W53" s="173">
        <f t="shared" ref="W53:X53" si="38">C53/100</f>
        <v>0.94</v>
      </c>
      <c r="X53" s="173">
        <f t="shared" si="38"/>
        <v>1.84</v>
      </c>
      <c r="Y53" s="173">
        <f t="shared" si="14"/>
        <v>1.9</v>
      </c>
      <c r="Z53" s="185">
        <f t="shared" si="15"/>
        <v>3.28624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23.0</v>
      </c>
      <c r="B54" s="179" t="s">
        <v>82</v>
      </c>
      <c r="C54" s="180">
        <v>85.0</v>
      </c>
      <c r="D54" s="180">
        <v>205.0</v>
      </c>
      <c r="E54" s="180">
        <v>174.0</v>
      </c>
      <c r="F54" s="180">
        <f t="shared" si="5"/>
        <v>0</v>
      </c>
      <c r="G54" s="180">
        <f t="shared" si="6"/>
        <v>95.506425</v>
      </c>
      <c r="H54" s="181">
        <f t="shared" si="7"/>
        <v>95.506425</v>
      </c>
      <c r="I54" s="180">
        <v>1.0</v>
      </c>
      <c r="J54" s="182">
        <f t="shared" si="8"/>
        <v>95.506425</v>
      </c>
      <c r="K54" s="139"/>
      <c r="L54" s="173">
        <f t="shared" ref="L54:L57" si="41">D54*25.4/1000</f>
        <v>5.207</v>
      </c>
      <c r="M54" s="174">
        <f t="shared" si="18"/>
        <v>1</v>
      </c>
      <c r="N54" s="174">
        <f t="shared" ref="N54:N57" si="42">M54*L54</f>
        <v>5.207</v>
      </c>
      <c r="O54" s="139"/>
      <c r="P54" s="139"/>
      <c r="Q54" s="173"/>
      <c r="R54" s="183">
        <f t="shared" si="39"/>
        <v>31.5</v>
      </c>
      <c r="S54" s="173">
        <f t="shared" si="9"/>
        <v>1.74</v>
      </c>
      <c r="T54" s="174">
        <f t="shared" si="10"/>
        <v>1</v>
      </c>
      <c r="U54" s="174">
        <f t="shared" si="11"/>
        <v>1.74</v>
      </c>
      <c r="V54" s="184">
        <f t="shared" si="12"/>
        <v>95.506425</v>
      </c>
      <c r="W54" s="173">
        <f t="shared" ref="W54:X54" si="40">C54/100</f>
        <v>0.85</v>
      </c>
      <c r="X54" s="173">
        <f t="shared" si="40"/>
        <v>2.05</v>
      </c>
      <c r="Y54" s="173">
        <f t="shared" si="14"/>
        <v>1.74</v>
      </c>
      <c r="Z54" s="185">
        <f t="shared" si="15"/>
        <v>3.03195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24.0</v>
      </c>
      <c r="B55" s="186" t="s">
        <v>82</v>
      </c>
      <c r="C55" s="186">
        <v>94.0</v>
      </c>
      <c r="D55" s="186">
        <v>205.0</v>
      </c>
      <c r="E55" s="186">
        <v>206.0</v>
      </c>
      <c r="F55" s="186">
        <f t="shared" si="5"/>
        <v>0</v>
      </c>
      <c r="G55" s="186">
        <f t="shared" si="6"/>
        <v>125.04303</v>
      </c>
      <c r="H55" s="187">
        <f t="shared" si="7"/>
        <v>125.04303</v>
      </c>
      <c r="I55" s="186">
        <v>1.0</v>
      </c>
      <c r="J55" s="188">
        <f t="shared" si="8"/>
        <v>125.04303</v>
      </c>
      <c r="K55" s="139"/>
      <c r="L55" s="173">
        <f t="shared" si="41"/>
        <v>5.207</v>
      </c>
      <c r="M55" s="174">
        <f t="shared" si="18"/>
        <v>1</v>
      </c>
      <c r="N55" s="174">
        <f t="shared" si="42"/>
        <v>5.207</v>
      </c>
      <c r="O55" s="139"/>
      <c r="P55" s="139"/>
      <c r="Q55" s="173"/>
      <c r="R55" s="183">
        <f t="shared" si="39"/>
        <v>31.5</v>
      </c>
      <c r="S55" s="173">
        <f t="shared" si="9"/>
        <v>2.06</v>
      </c>
      <c r="T55" s="174">
        <f t="shared" si="10"/>
        <v>1</v>
      </c>
      <c r="U55" s="174">
        <f t="shared" si="11"/>
        <v>2.06</v>
      </c>
      <c r="V55" s="184">
        <f t="shared" si="12"/>
        <v>125.04303</v>
      </c>
      <c r="W55" s="173">
        <f t="shared" ref="W55:X55" si="43">C55/100</f>
        <v>0.94</v>
      </c>
      <c r="X55" s="173">
        <f t="shared" si="43"/>
        <v>2.05</v>
      </c>
      <c r="Y55" s="173">
        <f t="shared" si="14"/>
        <v>2.06</v>
      </c>
      <c r="Z55" s="185">
        <f t="shared" si="15"/>
        <v>3.96962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>
        <v>25.0</v>
      </c>
      <c r="B56" s="186" t="s">
        <v>82</v>
      </c>
      <c r="C56" s="186">
        <v>72.0</v>
      </c>
      <c r="D56" s="186">
        <v>205.0</v>
      </c>
      <c r="E56" s="186">
        <v>196.0</v>
      </c>
      <c r="F56" s="186">
        <f t="shared" si="5"/>
        <v>0</v>
      </c>
      <c r="G56" s="186">
        <f t="shared" si="6"/>
        <v>91.12824</v>
      </c>
      <c r="H56" s="187">
        <f t="shared" si="7"/>
        <v>91.12824</v>
      </c>
      <c r="I56" s="186">
        <v>1.0</v>
      </c>
      <c r="J56" s="188">
        <f t="shared" si="8"/>
        <v>91.12824</v>
      </c>
      <c r="K56" s="139"/>
      <c r="L56" s="173">
        <f t="shared" si="41"/>
        <v>5.207</v>
      </c>
      <c r="M56" s="174">
        <f t="shared" si="18"/>
        <v>1</v>
      </c>
      <c r="N56" s="174">
        <f t="shared" si="42"/>
        <v>5.207</v>
      </c>
      <c r="O56" s="139"/>
      <c r="P56" s="139"/>
      <c r="Q56" s="173"/>
      <c r="R56" s="183">
        <f t="shared" si="39"/>
        <v>31.5</v>
      </c>
      <c r="S56" s="173">
        <f t="shared" si="9"/>
        <v>1.96</v>
      </c>
      <c r="T56" s="174">
        <f t="shared" si="10"/>
        <v>1</v>
      </c>
      <c r="U56" s="174">
        <f t="shared" si="11"/>
        <v>1.96</v>
      </c>
      <c r="V56" s="184">
        <f t="shared" si="12"/>
        <v>91.12824</v>
      </c>
      <c r="W56" s="173">
        <f t="shared" ref="W56:X56" si="44">C56/100</f>
        <v>0.72</v>
      </c>
      <c r="X56" s="173">
        <f t="shared" si="44"/>
        <v>2.05</v>
      </c>
      <c r="Y56" s="173">
        <f t="shared" si="14"/>
        <v>1.96</v>
      </c>
      <c r="Z56" s="185">
        <f t="shared" si="15"/>
        <v>2.89296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>
        <v>26.0</v>
      </c>
      <c r="B57" s="186" t="s">
        <v>82</v>
      </c>
      <c r="C57" s="186">
        <v>96.0</v>
      </c>
      <c r="D57" s="186">
        <v>205.0</v>
      </c>
      <c r="E57" s="186">
        <v>2783.0</v>
      </c>
      <c r="F57" s="186">
        <f t="shared" si="5"/>
        <v>0</v>
      </c>
      <c r="G57" s="186">
        <f t="shared" si="6"/>
        <v>1725.23736</v>
      </c>
      <c r="H57" s="187">
        <f t="shared" si="7"/>
        <v>1725.23736</v>
      </c>
      <c r="I57" s="186">
        <v>1.0</v>
      </c>
      <c r="J57" s="188">
        <f t="shared" si="8"/>
        <v>1725.23736</v>
      </c>
      <c r="K57" s="139"/>
      <c r="L57" s="173">
        <f t="shared" si="41"/>
        <v>5.207</v>
      </c>
      <c r="M57" s="174">
        <f t="shared" si="18"/>
        <v>1</v>
      </c>
      <c r="N57" s="174">
        <f t="shared" si="42"/>
        <v>5.207</v>
      </c>
      <c r="O57" s="139"/>
      <c r="P57" s="139"/>
      <c r="Q57" s="173"/>
      <c r="R57" s="183">
        <f t="shared" si="39"/>
        <v>31.5</v>
      </c>
      <c r="S57" s="173">
        <f t="shared" si="9"/>
        <v>27.83</v>
      </c>
      <c r="T57" s="174">
        <f t="shared" si="10"/>
        <v>1</v>
      </c>
      <c r="U57" s="174">
        <f t="shared" si="11"/>
        <v>27.83</v>
      </c>
      <c r="V57" s="184">
        <f t="shared" si="12"/>
        <v>1725.23736</v>
      </c>
      <c r="W57" s="173">
        <f t="shared" ref="W57:X57" si="45">C57/100</f>
        <v>0.96</v>
      </c>
      <c r="X57" s="173">
        <f t="shared" si="45"/>
        <v>2.05</v>
      </c>
      <c r="Y57" s="173">
        <f t="shared" si="14"/>
        <v>27.83</v>
      </c>
      <c r="Z57" s="185">
        <f t="shared" si="15"/>
        <v>54.76944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4">
        <v>27.0</v>
      </c>
      <c r="B58" s="186" t="s">
        <v>82</v>
      </c>
      <c r="C58" s="186">
        <v>95.0</v>
      </c>
      <c r="D58" s="186">
        <v>205.0</v>
      </c>
      <c r="E58" s="186">
        <v>2885.0</v>
      </c>
      <c r="F58" s="186">
        <f t="shared" si="5"/>
        <v>0</v>
      </c>
      <c r="G58" s="186">
        <f t="shared" si="6"/>
        <v>1769.839313</v>
      </c>
      <c r="H58" s="187">
        <f t="shared" si="7"/>
        <v>1769.839313</v>
      </c>
      <c r="I58" s="186">
        <v>1.0</v>
      </c>
      <c r="J58" s="188">
        <f t="shared" si="8"/>
        <v>1769.839313</v>
      </c>
      <c r="K58" s="139"/>
      <c r="L58" s="208"/>
      <c r="M58" s="252">
        <f t="shared" si="18"/>
        <v>1</v>
      </c>
      <c r="N58" s="252"/>
      <c r="O58" s="139"/>
      <c r="P58" s="139"/>
      <c r="Q58" s="173"/>
      <c r="R58" s="183">
        <f t="shared" si="39"/>
        <v>31.5</v>
      </c>
      <c r="S58" s="173">
        <f t="shared" si="9"/>
        <v>28.85</v>
      </c>
      <c r="T58" s="174">
        <f t="shared" si="10"/>
        <v>1</v>
      </c>
      <c r="U58" s="174">
        <f t="shared" si="11"/>
        <v>28.85</v>
      </c>
      <c r="V58" s="184">
        <f t="shared" si="12"/>
        <v>1769.839313</v>
      </c>
      <c r="W58" s="173">
        <f t="shared" ref="W58:X58" si="46">C58/100</f>
        <v>0.95</v>
      </c>
      <c r="X58" s="173">
        <f t="shared" si="46"/>
        <v>2.05</v>
      </c>
      <c r="Y58" s="173">
        <f t="shared" si="14"/>
        <v>28.85</v>
      </c>
      <c r="Z58" s="185">
        <f t="shared" si="15"/>
        <v>56.185375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4">
        <v>28.0</v>
      </c>
      <c r="B59" s="186" t="s">
        <v>82</v>
      </c>
      <c r="C59" s="186">
        <v>97.0</v>
      </c>
      <c r="D59" s="186">
        <v>205.0</v>
      </c>
      <c r="E59" s="186">
        <v>2853.0</v>
      </c>
      <c r="F59" s="186">
        <f t="shared" si="5"/>
        <v>0</v>
      </c>
      <c r="G59" s="186">
        <f t="shared" si="6"/>
        <v>1787.055008</v>
      </c>
      <c r="H59" s="187">
        <f t="shared" si="7"/>
        <v>1787.055008</v>
      </c>
      <c r="I59" s="186">
        <v>1.0</v>
      </c>
      <c r="J59" s="188">
        <f t="shared" si="8"/>
        <v>1787.055008</v>
      </c>
      <c r="K59" s="139"/>
      <c r="L59" s="208"/>
      <c r="M59" s="252">
        <f t="shared" si="18"/>
        <v>1</v>
      </c>
      <c r="N59" s="252"/>
      <c r="O59" s="139"/>
      <c r="P59" s="139"/>
      <c r="Q59" s="173"/>
      <c r="R59" s="183">
        <f t="shared" si="39"/>
        <v>31.5</v>
      </c>
      <c r="S59" s="173">
        <f t="shared" si="9"/>
        <v>28.53</v>
      </c>
      <c r="T59" s="174">
        <f t="shared" si="10"/>
        <v>1</v>
      </c>
      <c r="U59" s="174">
        <f t="shared" si="11"/>
        <v>28.53</v>
      </c>
      <c r="V59" s="184">
        <f t="shared" si="12"/>
        <v>1787.055008</v>
      </c>
      <c r="W59" s="173">
        <f t="shared" ref="W59:X59" si="47">C59/100</f>
        <v>0.97</v>
      </c>
      <c r="X59" s="173">
        <f t="shared" si="47"/>
        <v>2.05</v>
      </c>
      <c r="Y59" s="173">
        <f t="shared" si="14"/>
        <v>28.53</v>
      </c>
      <c r="Z59" s="185">
        <f t="shared" si="15"/>
        <v>56.731905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4">
        <v>29.0</v>
      </c>
      <c r="B60" s="179" t="s">
        <v>83</v>
      </c>
      <c r="C60" s="180">
        <v>80.0</v>
      </c>
      <c r="D60" s="180">
        <v>215.0</v>
      </c>
      <c r="E60" s="180">
        <v>149.0</v>
      </c>
      <c r="F60" s="180">
        <f t="shared" si="5"/>
        <v>0</v>
      </c>
      <c r="G60" s="180">
        <f t="shared" si="6"/>
        <v>58.17556</v>
      </c>
      <c r="H60" s="181">
        <f t="shared" si="7"/>
        <v>58.17556</v>
      </c>
      <c r="I60" s="180">
        <v>1.0</v>
      </c>
      <c r="J60" s="182">
        <f t="shared" si="8"/>
        <v>58.17556</v>
      </c>
      <c r="K60" s="139"/>
      <c r="L60" s="208"/>
      <c r="M60" s="252">
        <f t="shared" si="18"/>
        <v>1</v>
      </c>
      <c r="N60" s="252"/>
      <c r="O60" s="139"/>
      <c r="P60" s="139"/>
      <c r="Q60" s="173"/>
      <c r="R60" s="183">
        <v>22.7</v>
      </c>
      <c r="S60" s="173">
        <f t="shared" si="9"/>
        <v>1.49</v>
      </c>
      <c r="T60" s="174">
        <f t="shared" si="10"/>
        <v>1</v>
      </c>
      <c r="U60" s="174">
        <f t="shared" si="11"/>
        <v>1.49</v>
      </c>
      <c r="V60" s="184">
        <f t="shared" si="12"/>
        <v>58.17556</v>
      </c>
      <c r="W60" s="173">
        <f t="shared" ref="W60:X60" si="48">C60/100</f>
        <v>0.8</v>
      </c>
      <c r="X60" s="173">
        <f t="shared" si="48"/>
        <v>2.15</v>
      </c>
      <c r="Y60" s="173">
        <f t="shared" si="14"/>
        <v>1.49</v>
      </c>
      <c r="Z60" s="185">
        <f t="shared" si="15"/>
        <v>2.5628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4">
        <v>30.0</v>
      </c>
      <c r="B61" s="186" t="s">
        <v>83</v>
      </c>
      <c r="C61" s="186">
        <v>77.0</v>
      </c>
      <c r="D61" s="186">
        <v>215.0</v>
      </c>
      <c r="E61" s="186">
        <v>150.0</v>
      </c>
      <c r="F61" s="186">
        <f t="shared" si="5"/>
        <v>0</v>
      </c>
      <c r="G61" s="186">
        <f t="shared" si="6"/>
        <v>56.369775</v>
      </c>
      <c r="H61" s="187">
        <f t="shared" si="7"/>
        <v>56.369775</v>
      </c>
      <c r="I61" s="186">
        <v>1.0</v>
      </c>
      <c r="J61" s="188">
        <f t="shared" si="8"/>
        <v>56.369775</v>
      </c>
      <c r="K61" s="139"/>
      <c r="L61" s="208"/>
      <c r="M61" s="252">
        <f t="shared" si="18"/>
        <v>1</v>
      </c>
      <c r="N61" s="252"/>
      <c r="O61" s="139"/>
      <c r="P61" s="139"/>
      <c r="Q61" s="173"/>
      <c r="R61" s="183">
        <v>22.7</v>
      </c>
      <c r="S61" s="173">
        <f t="shared" si="9"/>
        <v>1.5</v>
      </c>
      <c r="T61" s="174">
        <f t="shared" si="10"/>
        <v>1</v>
      </c>
      <c r="U61" s="174">
        <f t="shared" si="11"/>
        <v>1.5</v>
      </c>
      <c r="V61" s="184">
        <f t="shared" si="12"/>
        <v>56.369775</v>
      </c>
      <c r="W61" s="173">
        <f t="shared" ref="W61:X61" si="49">C61/100</f>
        <v>0.77</v>
      </c>
      <c r="X61" s="173">
        <f t="shared" si="49"/>
        <v>2.15</v>
      </c>
      <c r="Y61" s="173">
        <f t="shared" si="14"/>
        <v>1.5</v>
      </c>
      <c r="Z61" s="185">
        <f t="shared" si="15"/>
        <v>2.48325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4">
        <v>31.0</v>
      </c>
      <c r="B62" s="186" t="s">
        <v>83</v>
      </c>
      <c r="C62" s="186">
        <v>101.0</v>
      </c>
      <c r="D62" s="186">
        <v>220.0</v>
      </c>
      <c r="E62" s="186">
        <v>2852.0</v>
      </c>
      <c r="F62" s="186">
        <f t="shared" si="5"/>
        <v>0</v>
      </c>
      <c r="G62" s="186">
        <f t="shared" si="6"/>
        <v>1438.531688</v>
      </c>
      <c r="H62" s="187">
        <f t="shared" si="7"/>
        <v>1438.531688</v>
      </c>
      <c r="I62" s="186">
        <v>1.0</v>
      </c>
      <c r="J62" s="188">
        <f t="shared" si="8"/>
        <v>1438.531688</v>
      </c>
      <c r="K62" s="139"/>
      <c r="L62" s="208"/>
      <c r="M62" s="252">
        <f t="shared" si="18"/>
        <v>1</v>
      </c>
      <c r="N62" s="252"/>
      <c r="O62" s="139"/>
      <c r="P62" s="139"/>
      <c r="Q62" s="173"/>
      <c r="R62" s="183">
        <v>22.7</v>
      </c>
      <c r="S62" s="173">
        <f t="shared" si="9"/>
        <v>28.52</v>
      </c>
      <c r="T62" s="174">
        <f t="shared" si="10"/>
        <v>1</v>
      </c>
      <c r="U62" s="174">
        <f t="shared" si="11"/>
        <v>28.52</v>
      </c>
      <c r="V62" s="184">
        <f t="shared" si="12"/>
        <v>1438.531688</v>
      </c>
      <c r="W62" s="173">
        <f t="shared" ref="W62:X62" si="50">C62/100</f>
        <v>1.01</v>
      </c>
      <c r="X62" s="173">
        <f t="shared" si="50"/>
        <v>2.2</v>
      </c>
      <c r="Y62" s="173">
        <f t="shared" si="14"/>
        <v>28.52</v>
      </c>
      <c r="Z62" s="185">
        <f t="shared" si="15"/>
        <v>63.37144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4"/>
      <c r="B63" s="173"/>
      <c r="C63" s="173"/>
      <c r="D63" s="173"/>
      <c r="E63" s="173"/>
      <c r="F63" s="173"/>
      <c r="G63" s="173"/>
      <c r="H63" s="177"/>
      <c r="I63" s="174"/>
      <c r="J63" s="189">
        <f>+Q90</f>
        <v>103.2</v>
      </c>
      <c r="K63" s="139"/>
      <c r="L63" s="139"/>
      <c r="M63" s="139"/>
      <c r="N63" s="139"/>
      <c r="O63" s="139"/>
      <c r="P63" s="139"/>
      <c r="Q63" s="139"/>
      <c r="R63" s="190"/>
      <c r="S63" s="191">
        <f t="shared" si="9"/>
        <v>0</v>
      </c>
      <c r="T63" s="192" t="str">
        <f t="shared" si="10"/>
        <v/>
      </c>
      <c r="U63" s="192">
        <f t="shared" si="11"/>
        <v>0</v>
      </c>
      <c r="V63" s="193"/>
      <c r="W63" s="191">
        <f t="shared" ref="W63:X63" si="51">C63/100</f>
        <v>0</v>
      </c>
      <c r="X63" s="191">
        <f t="shared" si="51"/>
        <v>0</v>
      </c>
      <c r="Y63" s="191">
        <f t="shared" si="14"/>
        <v>0</v>
      </c>
      <c r="Z63" s="194">
        <f t="shared" si="15"/>
        <v>0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4"/>
      <c r="B64" s="195"/>
      <c r="C64" s="195"/>
      <c r="D64" s="195"/>
      <c r="E64" s="195"/>
      <c r="F64" s="195"/>
      <c r="G64" s="195"/>
      <c r="H64" s="196"/>
      <c r="I64" s="197">
        <f>SUM(I32:I62)</f>
        <v>31</v>
      </c>
      <c r="J64" s="198">
        <f>SUM(J32:J63)</f>
        <v>30519.08697</v>
      </c>
      <c r="K64" s="199"/>
      <c r="L64" s="199"/>
      <c r="M64" s="199"/>
      <c r="N64" s="199"/>
      <c r="O64" s="199"/>
      <c r="P64" s="199"/>
      <c r="Q64" s="199"/>
      <c r="R64" s="141"/>
      <c r="S64" s="199">
        <f>SUMIFS($T$32:$T$62,$S$32:$S$62,"&gt;=3")</f>
        <v>18</v>
      </c>
      <c r="T64" s="199">
        <f t="shared" ref="T64:U64" si="52">SUM(T32:T62)</f>
        <v>31</v>
      </c>
      <c r="U64" s="199">
        <f t="shared" si="52"/>
        <v>520.76</v>
      </c>
      <c r="V64" s="199"/>
      <c r="W64" s="199"/>
      <c r="X64" s="199"/>
      <c r="Y64" s="199"/>
      <c r="Z64" s="200">
        <f>SUM(Z32:Z63)</f>
        <v>1001.133694</v>
      </c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</row>
    <row r="65" ht="29.2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93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9.2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90"/>
      <c r="S66" s="139"/>
      <c r="T66" s="139" t="s">
        <v>48</v>
      </c>
      <c r="U66" s="139" t="s">
        <v>60</v>
      </c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9.2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139" t="s">
        <v>31</v>
      </c>
      <c r="T67" s="201">
        <f>SUMIFS($J$32:$J$62,$S$32:$S$62,"&gt;=3")</f>
        <v>29244.47608</v>
      </c>
      <c r="U67" s="202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9.25" customHeight="1">
      <c r="A68" s="139" t="s">
        <v>32</v>
      </c>
      <c r="B68" s="139"/>
      <c r="C68" s="139"/>
      <c r="D68" s="139" t="s">
        <v>33</v>
      </c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41"/>
      <c r="S68" s="139" t="s">
        <v>34</v>
      </c>
      <c r="T68" s="203">
        <f>J64-T67</f>
        <v>1274.61089</v>
      </c>
      <c r="U68" s="202">
        <f>+SUMIFS($U$32:$U$62,$S$32:$S$62,"&gt;=3")</f>
        <v>498.25</v>
      </c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90"/>
      <c r="S69" s="139"/>
      <c r="T69" s="204">
        <f>+I64</f>
        <v>31</v>
      </c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39.0" customHeight="1">
      <c r="A70" s="173"/>
      <c r="B70" s="174" t="s">
        <v>12</v>
      </c>
      <c r="C70" s="175" t="s">
        <v>61</v>
      </c>
      <c r="D70" s="52"/>
      <c r="E70" s="53"/>
      <c r="F70" s="176"/>
      <c r="G70" s="176"/>
      <c r="H70" s="177" t="s">
        <v>14</v>
      </c>
      <c r="I70" s="174" t="s">
        <v>15</v>
      </c>
      <c r="J70" s="174" t="s">
        <v>16</v>
      </c>
      <c r="K70" s="139"/>
      <c r="L70" s="139"/>
      <c r="M70" s="139"/>
      <c r="N70" s="139"/>
      <c r="O70" s="139"/>
      <c r="P70" s="139"/>
      <c r="Q70" s="139"/>
      <c r="R70" s="141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54">
        <v>1.0</v>
      </c>
      <c r="B71" s="205" t="s">
        <v>82</v>
      </c>
      <c r="C71" s="205">
        <v>90.0</v>
      </c>
      <c r="D71" s="205">
        <v>194.0</v>
      </c>
      <c r="E71" s="205">
        <v>170.0</v>
      </c>
      <c r="F71" s="205">
        <f t="shared" ref="F71:F75" si="53">1-VALUE(IF(RIGHT(B71, 1)="%", RIGHT(B71, 3), 0))</f>
        <v>1</v>
      </c>
      <c r="G71" s="205">
        <f t="shared" ref="G71:G75" si="54">+Q71*C71/100*D71/100*E71/100</f>
        <v>0</v>
      </c>
      <c r="H71" s="206">
        <f t="shared" ref="H71:H75" si="55">IF(F71=0, G71, F71*G71)</f>
        <v>0</v>
      </c>
      <c r="I71" s="205">
        <v>1.0</v>
      </c>
      <c r="J71" s="207">
        <v>90.5301</v>
      </c>
      <c r="K71" s="139"/>
      <c r="L71" s="173">
        <f t="shared" ref="L71:L74" si="56">D71*25.4/1000</f>
        <v>4.9276</v>
      </c>
      <c r="M71" s="174">
        <f t="shared" ref="M71:M74" si="57">+I71</f>
        <v>1</v>
      </c>
      <c r="N71" s="174">
        <f t="shared" ref="N71:N74" si="58">M71*L71</f>
        <v>4.9276</v>
      </c>
      <c r="O71" s="139"/>
      <c r="P71" s="139"/>
      <c r="Q71" s="139"/>
      <c r="R71" s="141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54">
        <v>2.0</v>
      </c>
      <c r="B72" s="205" t="s">
        <v>82</v>
      </c>
      <c r="C72" s="205">
        <v>92.0</v>
      </c>
      <c r="D72" s="205">
        <v>184.0</v>
      </c>
      <c r="E72" s="205">
        <v>189.0</v>
      </c>
      <c r="F72" s="205">
        <f t="shared" si="53"/>
        <v>1</v>
      </c>
      <c r="G72" s="205">
        <f t="shared" si="54"/>
        <v>0</v>
      </c>
      <c r="H72" s="206">
        <f t="shared" si="55"/>
        <v>0</v>
      </c>
      <c r="I72" s="205">
        <v>1.0</v>
      </c>
      <c r="J72" s="207">
        <v>99.181152</v>
      </c>
      <c r="K72" s="139"/>
      <c r="L72" s="173">
        <f t="shared" si="56"/>
        <v>4.6736</v>
      </c>
      <c r="M72" s="174">
        <f t="shared" si="57"/>
        <v>1</v>
      </c>
      <c r="N72" s="174">
        <f t="shared" si="58"/>
        <v>4.6736</v>
      </c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4">
        <v>4.0</v>
      </c>
      <c r="B73" s="253" t="s">
        <v>82</v>
      </c>
      <c r="C73" s="253">
        <v>85.0</v>
      </c>
      <c r="D73" s="253">
        <v>205.0</v>
      </c>
      <c r="E73" s="253">
        <v>174.0</v>
      </c>
      <c r="F73" s="253">
        <f t="shared" si="53"/>
        <v>1</v>
      </c>
      <c r="G73" s="253">
        <f t="shared" si="54"/>
        <v>0</v>
      </c>
      <c r="H73" s="254">
        <f t="shared" si="55"/>
        <v>0</v>
      </c>
      <c r="I73" s="253">
        <v>1.0</v>
      </c>
      <c r="J73" s="188">
        <v>95.506425</v>
      </c>
      <c r="K73" s="139"/>
      <c r="L73" s="173">
        <f t="shared" si="56"/>
        <v>5.207</v>
      </c>
      <c r="M73" s="174">
        <f t="shared" si="57"/>
        <v>1</v>
      </c>
      <c r="N73" s="174">
        <f t="shared" si="58"/>
        <v>5.207</v>
      </c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7.0" customHeight="1">
      <c r="A74" s="154">
        <v>5.0</v>
      </c>
      <c r="B74" s="253" t="s">
        <v>83</v>
      </c>
      <c r="C74" s="253">
        <v>80.0</v>
      </c>
      <c r="D74" s="253">
        <v>215.0</v>
      </c>
      <c r="E74" s="253">
        <v>149.0</v>
      </c>
      <c r="F74" s="253">
        <f t="shared" si="53"/>
        <v>1</v>
      </c>
      <c r="G74" s="253">
        <f t="shared" si="54"/>
        <v>0</v>
      </c>
      <c r="H74" s="254">
        <f t="shared" si="55"/>
        <v>0</v>
      </c>
      <c r="I74" s="253">
        <v>1.0</v>
      </c>
      <c r="J74" s="188">
        <v>58.175560000000004</v>
      </c>
      <c r="K74" s="139"/>
      <c r="L74" s="173">
        <f t="shared" si="56"/>
        <v>5.461</v>
      </c>
      <c r="M74" s="174">
        <f t="shared" si="57"/>
        <v>1</v>
      </c>
      <c r="N74" s="174">
        <f t="shared" si="58"/>
        <v>5.461</v>
      </c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54">
        <v>6.0</v>
      </c>
      <c r="B75" s="253" t="s">
        <v>85</v>
      </c>
      <c r="C75" s="253">
        <v>94.0</v>
      </c>
      <c r="D75" s="253">
        <v>184.0</v>
      </c>
      <c r="E75" s="253">
        <v>190.0</v>
      </c>
      <c r="F75" s="253">
        <f t="shared" si="53"/>
        <v>1</v>
      </c>
      <c r="G75" s="253">
        <f t="shared" si="54"/>
        <v>0</v>
      </c>
      <c r="H75" s="254">
        <f t="shared" si="55"/>
        <v>0</v>
      </c>
      <c r="I75" s="253">
        <v>1.0</v>
      </c>
      <c r="J75" s="188">
        <v>103.51655999999998</v>
      </c>
      <c r="K75" s="139"/>
      <c r="L75" s="139" t="str">
        <f>#REF!*25.4/1000</f>
        <v>#REF!</v>
      </c>
      <c r="M75" s="234"/>
      <c r="N75" s="234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4.75" customHeight="1">
      <c r="A76" s="174"/>
      <c r="B76" s="208"/>
      <c r="C76" s="208"/>
      <c r="D76" s="208"/>
      <c r="E76" s="208"/>
      <c r="F76" s="208"/>
      <c r="G76" s="208"/>
      <c r="H76" s="209" t="s">
        <v>38</v>
      </c>
      <c r="I76" s="208"/>
      <c r="J76" s="210">
        <f>SUM(J71:J75)</f>
        <v>446.909797</v>
      </c>
      <c r="K76" s="139"/>
      <c r="L76" s="139"/>
      <c r="M76" s="139"/>
      <c r="N76" s="139"/>
      <c r="O76" s="139"/>
      <c r="P76" s="139"/>
      <c r="Q76" s="139"/>
      <c r="R76" s="141"/>
      <c r="S76" s="211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71"/>
      <c r="B77" s="144"/>
      <c r="C77" s="144"/>
      <c r="D77" s="144"/>
      <c r="E77" s="144"/>
      <c r="F77" s="144"/>
      <c r="G77" s="144"/>
      <c r="H77" s="145"/>
      <c r="I77" s="144"/>
      <c r="J77" s="172"/>
      <c r="K77" s="139"/>
      <c r="L77" s="139"/>
      <c r="M77" s="139"/>
      <c r="N77" s="139"/>
      <c r="O77" s="139"/>
      <c r="P77" s="139"/>
      <c r="Q77" s="139"/>
      <c r="R77" s="141"/>
      <c r="S77" s="211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/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141"/>
      <c r="S78" s="211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211"/>
      <c r="S79" s="211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 t="s">
        <v>39</v>
      </c>
      <c r="B80" s="139"/>
      <c r="C80" s="139"/>
      <c r="D80" s="139"/>
      <c r="E80" s="139"/>
      <c r="F80" s="139"/>
      <c r="G80" s="139"/>
      <c r="H80" s="140"/>
      <c r="I80" s="139"/>
      <c r="J80" s="139"/>
      <c r="K80" s="139"/>
      <c r="L80" s="139"/>
      <c r="M80" s="139"/>
      <c r="N80" s="139"/>
      <c r="O80" s="139"/>
      <c r="P80" s="139"/>
      <c r="Q80" s="139"/>
      <c r="R80" s="211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211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42.0" customHeight="1">
      <c r="A82" s="173"/>
      <c r="B82" s="174" t="s">
        <v>12</v>
      </c>
      <c r="C82" s="175" t="s">
        <v>62</v>
      </c>
      <c r="D82" s="52"/>
      <c r="E82" s="53"/>
      <c r="F82" s="212"/>
      <c r="G82" s="212"/>
      <c r="H82" s="177" t="s">
        <v>14</v>
      </c>
      <c r="I82" s="213" t="s">
        <v>15</v>
      </c>
      <c r="J82" s="174" t="s">
        <v>16</v>
      </c>
      <c r="K82" s="139"/>
      <c r="L82" s="139"/>
      <c r="M82" s="139"/>
      <c r="N82" s="139"/>
      <c r="O82" s="139"/>
      <c r="P82" s="139"/>
      <c r="Q82" s="139"/>
      <c r="R82" s="211"/>
      <c r="S82" s="211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4.75" customHeight="1">
      <c r="A83" s="174">
        <v>1.0</v>
      </c>
      <c r="B83" s="256" t="s">
        <v>82</v>
      </c>
      <c r="C83" s="192"/>
      <c r="D83" s="192"/>
      <c r="E83" s="192"/>
      <c r="F83" s="192"/>
      <c r="G83" s="192"/>
      <c r="H83" s="214">
        <v>53.0</v>
      </c>
      <c r="I83" s="192">
        <v>1.0</v>
      </c>
      <c r="J83" s="188">
        <f t="shared" ref="J83:J88" si="59">+I83*H83</f>
        <v>53</v>
      </c>
      <c r="K83" s="173"/>
      <c r="L83" s="173"/>
      <c r="M83" s="173"/>
      <c r="N83" s="173"/>
      <c r="O83" s="173"/>
      <c r="P83" s="173"/>
      <c r="Q83" s="215"/>
      <c r="R83" s="211"/>
      <c r="S83" s="211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4.75" customHeight="1">
      <c r="A84" s="174">
        <v>2.0</v>
      </c>
      <c r="B84" s="257" t="s">
        <v>82</v>
      </c>
      <c r="C84" s="192"/>
      <c r="D84" s="192"/>
      <c r="E84" s="192"/>
      <c r="F84" s="192"/>
      <c r="G84" s="192"/>
      <c r="H84" s="214">
        <v>28.0</v>
      </c>
      <c r="I84" s="192">
        <v>1.0</v>
      </c>
      <c r="J84" s="188">
        <f t="shared" si="59"/>
        <v>28</v>
      </c>
      <c r="K84" s="173"/>
      <c r="L84" s="173"/>
      <c r="M84" s="173"/>
      <c r="N84" s="173"/>
      <c r="O84" s="173"/>
      <c r="P84" s="173"/>
      <c r="Q84" s="215"/>
      <c r="R84" s="211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4.75" customHeight="1">
      <c r="A85" s="174">
        <v>3.0</v>
      </c>
      <c r="B85" s="256" t="s">
        <v>82</v>
      </c>
      <c r="C85" s="192"/>
      <c r="D85" s="192"/>
      <c r="E85" s="192"/>
      <c r="F85" s="192"/>
      <c r="G85" s="192"/>
      <c r="H85" s="214">
        <v>58.0</v>
      </c>
      <c r="I85" s="192">
        <v>1.0</v>
      </c>
      <c r="J85" s="188">
        <f t="shared" si="59"/>
        <v>58</v>
      </c>
      <c r="K85" s="173"/>
      <c r="L85" s="173"/>
      <c r="M85" s="173"/>
      <c r="N85" s="173"/>
      <c r="O85" s="173"/>
      <c r="P85" s="173"/>
      <c r="Q85" s="215"/>
      <c r="R85" s="211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4">
        <v>4.0</v>
      </c>
      <c r="B86" s="257" t="s">
        <v>55</v>
      </c>
      <c r="C86" s="192"/>
      <c r="D86" s="192"/>
      <c r="E86" s="192"/>
      <c r="F86" s="192"/>
      <c r="G86" s="192"/>
      <c r="H86" s="214">
        <v>30.0</v>
      </c>
      <c r="I86" s="192">
        <v>1.0</v>
      </c>
      <c r="J86" s="188">
        <f t="shared" si="59"/>
        <v>30</v>
      </c>
      <c r="K86" s="173"/>
      <c r="L86" s="173"/>
      <c r="M86" s="173"/>
      <c r="N86" s="173"/>
      <c r="O86" s="173"/>
      <c r="P86" s="173"/>
      <c r="Q86" s="215"/>
      <c r="R86" s="211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4">
        <v>5.0</v>
      </c>
      <c r="B87" s="258" t="s">
        <v>82</v>
      </c>
      <c r="C87" s="192"/>
      <c r="D87" s="192"/>
      <c r="E87" s="192"/>
      <c r="F87" s="192"/>
      <c r="G87" s="192"/>
      <c r="H87" s="214">
        <v>62.0</v>
      </c>
      <c r="I87" s="192">
        <v>1.0</v>
      </c>
      <c r="J87" s="188">
        <f t="shared" si="59"/>
        <v>62</v>
      </c>
      <c r="K87" s="173"/>
      <c r="L87" s="173"/>
      <c r="M87" s="173"/>
      <c r="N87" s="173"/>
      <c r="O87" s="173"/>
      <c r="P87" s="173"/>
      <c r="Q87" s="215"/>
      <c r="R87" s="211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4">
        <v>6.0</v>
      </c>
      <c r="B88" s="257" t="s">
        <v>82</v>
      </c>
      <c r="C88" s="192"/>
      <c r="D88" s="192"/>
      <c r="E88" s="192"/>
      <c r="F88" s="192"/>
      <c r="G88" s="192"/>
      <c r="H88" s="214">
        <v>27.0</v>
      </c>
      <c r="I88" s="192">
        <v>1.0</v>
      </c>
      <c r="J88" s="188">
        <f t="shared" si="59"/>
        <v>27</v>
      </c>
      <c r="K88" s="173"/>
      <c r="L88" s="173"/>
      <c r="M88" s="173"/>
      <c r="N88" s="173"/>
      <c r="O88" s="173"/>
      <c r="P88" s="173"/>
      <c r="Q88" s="215"/>
      <c r="R88" s="211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18.75" customHeight="1">
      <c r="A89" s="139"/>
      <c r="B89" s="139"/>
      <c r="C89" s="139"/>
      <c r="D89" s="139"/>
      <c r="E89" s="139"/>
      <c r="F89" s="139"/>
      <c r="G89" s="139"/>
      <c r="H89" s="140" t="s">
        <v>38</v>
      </c>
      <c r="I89" s="139"/>
      <c r="J89" s="216">
        <f>SUM(J83:J88)</f>
        <v>258</v>
      </c>
      <c r="K89" s="217"/>
      <c r="L89" s="217"/>
      <c r="M89" s="217"/>
      <c r="N89" s="217"/>
      <c r="O89" s="217"/>
      <c r="P89" s="217"/>
      <c r="Q89" s="217"/>
      <c r="R89" s="139"/>
      <c r="S89" s="211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18.75" customHeight="1">
      <c r="A90" s="144"/>
      <c r="B90" s="144"/>
      <c r="C90" s="144"/>
      <c r="D90" s="144"/>
      <c r="E90" s="144"/>
      <c r="F90" s="144"/>
      <c r="G90" s="144"/>
      <c r="H90" s="145"/>
      <c r="I90" s="170"/>
      <c r="J90" s="195">
        <f>+J89*60%</f>
        <v>154.8</v>
      </c>
      <c r="K90" s="195"/>
      <c r="L90" s="195"/>
      <c r="M90" s="195"/>
      <c r="N90" s="195"/>
      <c r="O90" s="195"/>
      <c r="P90" s="195"/>
      <c r="Q90" s="195">
        <f>+J89*40%</f>
        <v>103.2</v>
      </c>
      <c r="R90" s="139"/>
      <c r="S90" s="211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18.75" customHeight="1">
      <c r="A91" s="139"/>
      <c r="B91" s="139"/>
      <c r="C91" s="139"/>
      <c r="D91" s="139"/>
      <c r="E91" s="139"/>
      <c r="F91" s="139"/>
      <c r="G91" s="139"/>
      <c r="H91" s="140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211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18.75" customHeight="1">
      <c r="A92" s="139"/>
      <c r="B92" s="139"/>
      <c r="C92" s="139"/>
      <c r="D92" s="139"/>
      <c r="E92" s="139"/>
      <c r="F92" s="139"/>
      <c r="G92" s="139"/>
      <c r="H92" s="140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211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9.5" customHeight="1">
      <c r="A93" s="218" t="s">
        <v>41</v>
      </c>
      <c r="B93" s="139"/>
      <c r="C93" s="139"/>
      <c r="D93" s="139"/>
      <c r="E93" s="139"/>
      <c r="F93" s="139"/>
      <c r="G93" s="139"/>
      <c r="H93" s="140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211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57.0" customHeight="1">
      <c r="A94" s="219"/>
      <c r="B94" s="220" t="s">
        <v>42</v>
      </c>
      <c r="C94" s="220" t="s">
        <v>43</v>
      </c>
      <c r="D94" s="220" t="s">
        <v>44</v>
      </c>
      <c r="E94" s="220" t="s">
        <v>45</v>
      </c>
      <c r="F94" s="220"/>
      <c r="G94" s="220"/>
      <c r="H94" s="221" t="s">
        <v>46</v>
      </c>
      <c r="I94" s="222" t="s">
        <v>47</v>
      </c>
      <c r="J94" s="139"/>
      <c r="K94" s="139"/>
      <c r="L94" s="139"/>
      <c r="M94" s="139"/>
      <c r="N94" s="139"/>
      <c r="O94" s="139"/>
      <c r="P94" s="139"/>
      <c r="Q94" s="139"/>
      <c r="R94" s="141"/>
      <c r="S94" s="211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75" customHeight="1">
      <c r="A95" s="223" t="s">
        <v>48</v>
      </c>
      <c r="B95" s="224">
        <f>+E25</f>
        <v>33438.06</v>
      </c>
      <c r="C95" s="225">
        <f>+J64</f>
        <v>30519.08697</v>
      </c>
      <c r="D95" s="225">
        <f>+J76</f>
        <v>446.909797</v>
      </c>
      <c r="E95" s="226">
        <f>J90</f>
        <v>154.8</v>
      </c>
      <c r="F95" s="226"/>
      <c r="G95" s="226"/>
      <c r="H95" s="227">
        <f>+I25</f>
        <v>678.755376</v>
      </c>
      <c r="I95" s="228">
        <f>+B95-C95-D95-E95-H95</f>
        <v>1638.50786</v>
      </c>
      <c r="J95" s="139"/>
      <c r="K95" s="139"/>
      <c r="L95" s="139"/>
      <c r="M95" s="139"/>
      <c r="N95" s="139"/>
      <c r="O95" s="139"/>
      <c r="P95" s="139"/>
      <c r="Q95" s="139"/>
      <c r="R95" s="141"/>
      <c r="S95" s="211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9.5" customHeight="1">
      <c r="A96" s="229" t="s">
        <v>49</v>
      </c>
      <c r="B96" s="230"/>
      <c r="C96" s="231">
        <f>+C95/B95</f>
        <v>0.9127050722</v>
      </c>
      <c r="D96" s="231">
        <f>+D95/B95</f>
        <v>0.0133653028</v>
      </c>
      <c r="E96" s="231">
        <f>+E95/B95</f>
        <v>0.004629455178</v>
      </c>
      <c r="F96" s="231"/>
      <c r="G96" s="231"/>
      <c r="H96" s="232">
        <f>+H95/B95</f>
        <v>0.02029888624</v>
      </c>
      <c r="I96" s="233">
        <f>+I95/B95</f>
        <v>0.04900128357</v>
      </c>
      <c r="J96" s="139"/>
      <c r="K96" s="139"/>
      <c r="L96" s="139"/>
      <c r="M96" s="139"/>
      <c r="N96" s="139"/>
      <c r="O96" s="139"/>
      <c r="P96" s="139"/>
      <c r="Q96" s="139"/>
      <c r="R96" s="141"/>
      <c r="S96" s="211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9.5" customHeight="1">
      <c r="A97" s="160"/>
      <c r="B97" s="234"/>
      <c r="C97" s="235"/>
      <c r="D97" s="235"/>
      <c r="E97" s="235"/>
      <c r="F97" s="235"/>
      <c r="G97" s="235"/>
      <c r="H97" s="236"/>
      <c r="I97" s="237"/>
      <c r="J97" s="139"/>
      <c r="K97" s="139"/>
      <c r="L97" s="139"/>
      <c r="M97" s="139"/>
      <c r="N97" s="139"/>
      <c r="O97" s="139"/>
      <c r="P97" s="139"/>
      <c r="Q97" s="139"/>
      <c r="R97" s="141"/>
      <c r="S97" s="211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238"/>
      <c r="B98" s="239"/>
      <c r="C98" s="239"/>
      <c r="D98" s="239" t="s">
        <v>50</v>
      </c>
      <c r="E98" s="239" t="s">
        <v>48</v>
      </c>
      <c r="F98" s="239"/>
      <c r="G98" s="239"/>
      <c r="H98" s="240">
        <f>+D95+E95+H95+I95</f>
        <v>2918.973033</v>
      </c>
      <c r="I98" s="241"/>
      <c r="J98" s="139"/>
      <c r="K98" s="139"/>
      <c r="L98" s="139"/>
      <c r="M98" s="139"/>
      <c r="N98" s="139"/>
      <c r="O98" s="139"/>
      <c r="P98" s="139"/>
      <c r="Q98" s="139"/>
      <c r="R98" s="141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242"/>
      <c r="B99" s="139"/>
      <c r="C99" s="139"/>
      <c r="D99" s="139"/>
      <c r="E99" s="139" t="s">
        <v>49</v>
      </c>
      <c r="F99" s="139"/>
      <c r="G99" s="139"/>
      <c r="H99" s="236">
        <f>+H98/B95</f>
        <v>0.08729492779</v>
      </c>
      <c r="I99" s="243"/>
      <c r="J99" s="139"/>
      <c r="K99" s="139"/>
      <c r="L99" s="139"/>
      <c r="M99" s="139"/>
      <c r="N99" s="139"/>
      <c r="O99" s="139"/>
      <c r="P99" s="139"/>
      <c r="Q99" s="139"/>
      <c r="R99" s="141"/>
      <c r="S99" s="140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242"/>
      <c r="B100" s="139"/>
      <c r="C100" s="139" t="s">
        <v>51</v>
      </c>
      <c r="D100" s="139"/>
      <c r="E100" s="139"/>
      <c r="F100" s="139"/>
      <c r="G100" s="139"/>
      <c r="H100" s="140"/>
      <c r="I100" s="243"/>
      <c r="J100" s="139"/>
      <c r="K100" s="139"/>
      <c r="L100" s="139"/>
      <c r="M100" s="139"/>
      <c r="N100" s="139"/>
      <c r="O100" s="139"/>
      <c r="P100" s="139"/>
      <c r="Q100" s="139"/>
      <c r="R100" s="141"/>
      <c r="S100" s="140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242"/>
      <c r="B101" s="139"/>
      <c r="C101" s="139"/>
      <c r="D101" s="139" t="s">
        <v>52</v>
      </c>
      <c r="E101" s="139"/>
      <c r="F101" s="139"/>
      <c r="G101" s="139"/>
      <c r="H101" s="140">
        <f>+H100*(H98-H95)</f>
        <v>0</v>
      </c>
      <c r="I101" s="243"/>
      <c r="J101" s="139"/>
      <c r="K101" s="139"/>
      <c r="L101" s="139"/>
      <c r="M101" s="139"/>
      <c r="N101" s="139"/>
      <c r="O101" s="139"/>
      <c r="P101" s="139"/>
      <c r="Q101" s="139"/>
      <c r="R101" s="141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9.5" customHeight="1">
      <c r="A102" s="244"/>
      <c r="B102" s="245"/>
      <c r="C102" s="245"/>
      <c r="D102" s="245"/>
      <c r="E102" s="245"/>
      <c r="F102" s="245"/>
      <c r="G102" s="245"/>
      <c r="H102" s="246"/>
      <c r="I102" s="247"/>
      <c r="J102" s="139"/>
      <c r="K102" s="139"/>
      <c r="L102" s="139"/>
      <c r="M102" s="139"/>
      <c r="N102" s="139"/>
      <c r="O102" s="139"/>
      <c r="P102" s="139"/>
      <c r="Q102" s="139"/>
      <c r="R102" s="141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139"/>
      <c r="B103" s="139"/>
      <c r="C103" s="139"/>
      <c r="D103" s="139"/>
      <c r="E103" s="139"/>
      <c r="F103" s="139"/>
      <c r="G103" s="139"/>
      <c r="H103" s="140"/>
      <c r="I103" s="139"/>
      <c r="J103" s="139"/>
      <c r="K103" s="139"/>
      <c r="L103" s="139"/>
      <c r="M103" s="139"/>
      <c r="N103" s="139"/>
      <c r="O103" s="139"/>
      <c r="P103" s="139"/>
      <c r="Q103" s="139"/>
      <c r="R103" s="141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75" customHeight="1">
      <c r="A104" s="139"/>
      <c r="B104" s="139"/>
      <c r="C104" s="139"/>
      <c r="D104" s="139"/>
      <c r="E104" s="139"/>
      <c r="F104" s="139"/>
      <c r="G104" s="139"/>
      <c r="H104" s="140"/>
      <c r="I104" s="139"/>
      <c r="J104" s="139"/>
      <c r="K104" s="139"/>
      <c r="L104" s="139"/>
      <c r="M104" s="139"/>
      <c r="N104" s="139"/>
      <c r="O104" s="139"/>
      <c r="P104" s="139"/>
      <c r="Q104" s="139"/>
      <c r="R104" s="141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8.75" customHeight="1">
      <c r="A105" s="139"/>
      <c r="B105" s="139"/>
      <c r="C105" s="139"/>
      <c r="D105" s="139"/>
      <c r="E105" s="139"/>
      <c r="F105" s="139"/>
      <c r="G105" s="139"/>
      <c r="H105" s="140"/>
      <c r="I105" s="139"/>
      <c r="J105" s="139"/>
      <c r="K105" s="139"/>
      <c r="L105" s="139"/>
      <c r="M105" s="139"/>
      <c r="N105" s="139"/>
      <c r="O105" s="139"/>
      <c r="P105" s="139"/>
      <c r="Q105" s="139"/>
      <c r="R105" s="141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8"/>
      <c r="I295" s="7"/>
      <c r="J295" s="7"/>
      <c r="K295" s="7"/>
      <c r="L295" s="7"/>
      <c r="M295" s="7"/>
      <c r="N295" s="7"/>
      <c r="O295" s="7"/>
      <c r="P295" s="7"/>
      <c r="Q295" s="7"/>
      <c r="R295" s="249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8"/>
      <c r="I296" s="7"/>
      <c r="J296" s="7"/>
      <c r="K296" s="7"/>
      <c r="L296" s="7"/>
      <c r="M296" s="7"/>
      <c r="N296" s="7"/>
      <c r="O296" s="7"/>
      <c r="P296" s="7"/>
      <c r="Q296" s="7"/>
      <c r="R296" s="249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8"/>
      <c r="I297" s="7"/>
      <c r="J297" s="7"/>
      <c r="K297" s="7"/>
      <c r="L297" s="7"/>
      <c r="M297" s="7"/>
      <c r="N297" s="7"/>
      <c r="O297" s="7"/>
      <c r="P297" s="7"/>
      <c r="Q297" s="7"/>
      <c r="R297" s="24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8"/>
      <c r="I298" s="7"/>
      <c r="J298" s="7"/>
      <c r="K298" s="7"/>
      <c r="L298" s="7"/>
      <c r="M298" s="7"/>
      <c r="N298" s="7"/>
      <c r="O298" s="7"/>
      <c r="P298" s="7"/>
      <c r="Q298" s="7"/>
      <c r="R298" s="24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8"/>
      <c r="I299" s="7"/>
      <c r="J299" s="7"/>
      <c r="K299" s="7"/>
      <c r="L299" s="7"/>
      <c r="M299" s="7"/>
      <c r="N299" s="7"/>
      <c r="O299" s="7"/>
      <c r="P299" s="7"/>
      <c r="Q299" s="7"/>
      <c r="R299" s="249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8"/>
      <c r="I300" s="7"/>
      <c r="J300" s="7"/>
      <c r="K300" s="7"/>
      <c r="L300" s="7"/>
      <c r="M300" s="7"/>
      <c r="N300" s="7"/>
      <c r="O300" s="7"/>
      <c r="P300" s="7"/>
      <c r="Q300" s="7"/>
      <c r="R300" s="249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8"/>
      <c r="I301" s="7"/>
      <c r="J301" s="7"/>
      <c r="K301" s="7"/>
      <c r="L301" s="7"/>
      <c r="M301" s="7"/>
      <c r="N301" s="7"/>
      <c r="O301" s="7"/>
      <c r="P301" s="7"/>
      <c r="Q301" s="7"/>
      <c r="R301" s="249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0:E70"/>
    <mergeCell ref="C82:E8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44387.0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86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87</v>
      </c>
      <c r="C8" s="154">
        <v>31.5</v>
      </c>
      <c r="D8" s="155">
        <v>0.0146</v>
      </c>
      <c r="E8" s="156">
        <f>240.245*24.9</f>
        <v>5982.1005</v>
      </c>
      <c r="F8" s="156"/>
      <c r="G8" s="156"/>
      <c r="H8" s="157">
        <v>24.9</v>
      </c>
      <c r="I8" s="158">
        <f t="shared" ref="I8:I24" si="1">+D8*E8</f>
        <v>87.3386673</v>
      </c>
      <c r="J8" s="159">
        <f t="shared" ref="J8:J24" si="2">E8-I8</f>
        <v>5894.761833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82</v>
      </c>
      <c r="C9" s="154">
        <v>29.5</v>
      </c>
      <c r="D9" s="155">
        <v>0.0146</v>
      </c>
      <c r="E9" s="156">
        <f>252.81*31.5</f>
        <v>7963.515</v>
      </c>
      <c r="F9" s="156"/>
      <c r="G9" s="156"/>
      <c r="H9" s="157">
        <v>31.5</v>
      </c>
      <c r="I9" s="158">
        <f t="shared" si="1"/>
        <v>116.267319</v>
      </c>
      <c r="J9" s="159">
        <f t="shared" si="2"/>
        <v>7847.247681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82</v>
      </c>
      <c r="C10" s="154">
        <v>29.5</v>
      </c>
      <c r="D10" s="155">
        <v>0.0146</v>
      </c>
      <c r="E10" s="156">
        <f>252.81*14.2</f>
        <v>3589.902</v>
      </c>
      <c r="F10" s="156"/>
      <c r="G10" s="156"/>
      <c r="H10" s="157">
        <v>14.2</v>
      </c>
      <c r="I10" s="158">
        <f t="shared" si="1"/>
        <v>52.4125692</v>
      </c>
      <c r="J10" s="159">
        <f t="shared" si="2"/>
        <v>3537.489431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customHeight="1">
      <c r="A11" s="153">
        <v>4.0</v>
      </c>
      <c r="B11" s="174" t="s">
        <v>75</v>
      </c>
      <c r="C11" s="154">
        <v>29.5</v>
      </c>
      <c r="D11" s="250">
        <v>0.0155</v>
      </c>
      <c r="E11" s="251">
        <f>253.135*15</f>
        <v>3797.025</v>
      </c>
      <c r="F11" s="251"/>
      <c r="G11" s="251"/>
      <c r="H11" s="157">
        <v>15.0</v>
      </c>
      <c r="I11" s="158">
        <f t="shared" si="1"/>
        <v>58.8538875</v>
      </c>
      <c r="J11" s="159">
        <f t="shared" si="2"/>
        <v>3738.171113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customHeight="1">
      <c r="A12" s="153">
        <v>5.0</v>
      </c>
      <c r="B12" s="174" t="s">
        <v>75</v>
      </c>
      <c r="C12" s="154">
        <v>29.5</v>
      </c>
      <c r="D12" s="250">
        <v>0.0155</v>
      </c>
      <c r="E12" s="251">
        <f>253.135*27.3</f>
        <v>6910.5855</v>
      </c>
      <c r="F12" s="251"/>
      <c r="G12" s="251"/>
      <c r="H12" s="157">
        <v>27.3</v>
      </c>
      <c r="I12" s="158">
        <f t="shared" si="1"/>
        <v>107.1140753</v>
      </c>
      <c r="J12" s="159">
        <f t="shared" si="2"/>
        <v>6803.471425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customHeight="1">
      <c r="A13" s="153">
        <v>6.0</v>
      </c>
      <c r="B13" s="174" t="s">
        <v>55</v>
      </c>
      <c r="C13" s="154">
        <v>29.5</v>
      </c>
      <c r="D13" s="250">
        <v>0.0162</v>
      </c>
      <c r="E13" s="251">
        <f>238.05*20</f>
        <v>4761</v>
      </c>
      <c r="F13" s="251"/>
      <c r="G13" s="251"/>
      <c r="H13" s="157">
        <v>20.0</v>
      </c>
      <c r="I13" s="158">
        <f t="shared" si="1"/>
        <v>77.1282</v>
      </c>
      <c r="J13" s="159">
        <f t="shared" si="2"/>
        <v>4683.8718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33004.128</v>
      </c>
      <c r="F25" s="165"/>
      <c r="G25" s="165"/>
      <c r="H25" s="166"/>
      <c r="I25" s="167">
        <f t="shared" ref="I25:J25" si="3">SUM(I8:I24)</f>
        <v>499.1147183</v>
      </c>
      <c r="J25" s="168">
        <f t="shared" si="3"/>
        <v>32505.01328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88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87</v>
      </c>
      <c r="C32" s="180">
        <v>85.0</v>
      </c>
      <c r="D32" s="180">
        <v>208.0</v>
      </c>
      <c r="E32" s="180">
        <v>157.0</v>
      </c>
      <c r="F32" s="180">
        <f t="shared" ref="F32:F64" si="5">VALUE(IF(RIGHT(B32, 1)="%", RIGHT(B32, 3), 0))</f>
        <v>0</v>
      </c>
      <c r="G32" s="180">
        <f t="shared" ref="G32:G64" si="6">+R32*C32/100*D32/100*E32/100</f>
        <v>88.82432</v>
      </c>
      <c r="H32" s="181">
        <f t="shared" ref="H32:H64" si="7">IF(F32=0, G32, F32*G32)</f>
        <v>88.82432</v>
      </c>
      <c r="I32" s="180">
        <v>1.0</v>
      </c>
      <c r="J32" s="182">
        <f t="shared" ref="J32:J64" si="8">+I32*H32</f>
        <v>88.82432</v>
      </c>
      <c r="K32" s="139"/>
      <c r="L32" s="173">
        <f>D32*25.4/1000</f>
        <v>5.2832</v>
      </c>
      <c r="M32" s="174">
        <f>+I32</f>
        <v>1</v>
      </c>
      <c r="N32" s="174">
        <f>M32*L32</f>
        <v>5.2832</v>
      </c>
      <c r="O32" s="139"/>
      <c r="P32" s="139"/>
      <c r="Q32" s="173"/>
      <c r="R32" s="183">
        <v>32.0</v>
      </c>
      <c r="S32" s="173">
        <f t="shared" ref="S32:S65" si="9">E32/100</f>
        <v>1.57</v>
      </c>
      <c r="T32" s="174">
        <f t="shared" ref="T32:T65" si="10">I32</f>
        <v>1</v>
      </c>
      <c r="U32" s="174">
        <f t="shared" ref="U32:U65" si="11">T32*S32</f>
        <v>1.57</v>
      </c>
      <c r="V32" s="184">
        <f t="shared" ref="V32:V64" si="12">R32*C32/100*D32/100*E32/100</f>
        <v>88.82432</v>
      </c>
      <c r="W32" s="173">
        <f t="shared" ref="W32:X32" si="4">C32/100</f>
        <v>0.85</v>
      </c>
      <c r="X32" s="173">
        <f t="shared" si="4"/>
        <v>2.08</v>
      </c>
      <c r="Y32" s="173">
        <f t="shared" ref="Y32:Y65" si="14">U32</f>
        <v>1.57</v>
      </c>
      <c r="Z32" s="185">
        <f t="shared" ref="Z32:Z65" si="15">W32*X32*Y32</f>
        <v>2.77576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87</v>
      </c>
      <c r="C33" s="186">
        <v>73.0</v>
      </c>
      <c r="D33" s="186">
        <v>208.0</v>
      </c>
      <c r="E33" s="186">
        <v>135.0</v>
      </c>
      <c r="F33" s="186">
        <f t="shared" si="5"/>
        <v>0</v>
      </c>
      <c r="G33" s="186">
        <f t="shared" si="6"/>
        <v>65.59488</v>
      </c>
      <c r="H33" s="187">
        <f t="shared" si="7"/>
        <v>65.59488</v>
      </c>
      <c r="I33" s="186">
        <v>1.0</v>
      </c>
      <c r="J33" s="188">
        <f t="shared" si="8"/>
        <v>65.59488</v>
      </c>
      <c r="K33" s="139"/>
      <c r="L33" s="173"/>
      <c r="M33" s="174"/>
      <c r="N33" s="174"/>
      <c r="O33" s="139"/>
      <c r="P33" s="139"/>
      <c r="Q33" s="173"/>
      <c r="R33" s="183">
        <v>32.0</v>
      </c>
      <c r="S33" s="173">
        <f t="shared" si="9"/>
        <v>1.35</v>
      </c>
      <c r="T33" s="174">
        <f t="shared" si="10"/>
        <v>1</v>
      </c>
      <c r="U33" s="174">
        <f t="shared" si="11"/>
        <v>1.35</v>
      </c>
      <c r="V33" s="184">
        <f t="shared" si="12"/>
        <v>65.59488</v>
      </c>
      <c r="W33" s="173">
        <f t="shared" ref="W33:X33" si="13">C33/100</f>
        <v>0.73</v>
      </c>
      <c r="X33" s="173">
        <f t="shared" si="13"/>
        <v>2.08</v>
      </c>
      <c r="Y33" s="173">
        <f t="shared" si="14"/>
        <v>1.35</v>
      </c>
      <c r="Z33" s="185">
        <f t="shared" si="15"/>
        <v>2.04984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87</v>
      </c>
      <c r="C34" s="186">
        <v>102.0</v>
      </c>
      <c r="D34" s="186">
        <v>208.0</v>
      </c>
      <c r="E34" s="186">
        <v>2769.0</v>
      </c>
      <c r="F34" s="186">
        <f t="shared" si="5"/>
        <v>0</v>
      </c>
      <c r="G34" s="186">
        <f t="shared" si="6"/>
        <v>1879.907328</v>
      </c>
      <c r="H34" s="187">
        <f t="shared" si="7"/>
        <v>1879.907328</v>
      </c>
      <c r="I34" s="186">
        <v>1.0</v>
      </c>
      <c r="J34" s="188">
        <f t="shared" si="8"/>
        <v>1879.907328</v>
      </c>
      <c r="K34" s="139"/>
      <c r="L34" s="173">
        <f t="shared" ref="L34:L56" si="17">D34*25.4/1000</f>
        <v>5.2832</v>
      </c>
      <c r="M34" s="174">
        <f t="shared" ref="M34:M64" si="18">+I34</f>
        <v>1</v>
      </c>
      <c r="N34" s="174">
        <f t="shared" ref="N34:N56" si="19">M34*L34</f>
        <v>5.2832</v>
      </c>
      <c r="O34" s="139"/>
      <c r="P34" s="139"/>
      <c r="Q34" s="173">
        <v>1950.0</v>
      </c>
      <c r="R34" s="183">
        <v>32.0</v>
      </c>
      <c r="S34" s="173">
        <f t="shared" si="9"/>
        <v>27.69</v>
      </c>
      <c r="T34" s="174">
        <f t="shared" si="10"/>
        <v>1</v>
      </c>
      <c r="U34" s="174">
        <f t="shared" si="11"/>
        <v>27.69</v>
      </c>
      <c r="V34" s="184">
        <f t="shared" si="12"/>
        <v>1879.907328</v>
      </c>
      <c r="W34" s="173">
        <f t="shared" ref="W34:X34" si="16">C34/100</f>
        <v>1.02</v>
      </c>
      <c r="X34" s="173">
        <f t="shared" si="16"/>
        <v>2.08</v>
      </c>
      <c r="Y34" s="173">
        <f t="shared" si="14"/>
        <v>27.69</v>
      </c>
      <c r="Z34" s="185">
        <f t="shared" si="15"/>
        <v>58.747104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87</v>
      </c>
      <c r="C35" s="186">
        <v>102.0</v>
      </c>
      <c r="D35" s="186">
        <v>208.0</v>
      </c>
      <c r="E35" s="186">
        <v>2775.0</v>
      </c>
      <c r="F35" s="186">
        <f t="shared" si="5"/>
        <v>0</v>
      </c>
      <c r="G35" s="186">
        <f t="shared" si="6"/>
        <v>1883.9808</v>
      </c>
      <c r="H35" s="187">
        <f t="shared" si="7"/>
        <v>1883.9808</v>
      </c>
      <c r="I35" s="186">
        <v>1.0</v>
      </c>
      <c r="J35" s="188">
        <f t="shared" si="8"/>
        <v>1883.9808</v>
      </c>
      <c r="K35" s="139"/>
      <c r="L35" s="173">
        <f t="shared" si="17"/>
        <v>5.2832</v>
      </c>
      <c r="M35" s="174">
        <f t="shared" si="18"/>
        <v>1</v>
      </c>
      <c r="N35" s="174">
        <f t="shared" si="19"/>
        <v>5.2832</v>
      </c>
      <c r="O35" s="139"/>
      <c r="P35" s="139"/>
      <c r="Q35" s="173">
        <v>1940.0</v>
      </c>
      <c r="R35" s="183">
        <v>32.0</v>
      </c>
      <c r="S35" s="173">
        <f t="shared" si="9"/>
        <v>27.75</v>
      </c>
      <c r="T35" s="174">
        <f t="shared" si="10"/>
        <v>1</v>
      </c>
      <c r="U35" s="174">
        <f t="shared" si="11"/>
        <v>27.75</v>
      </c>
      <c r="V35" s="184">
        <f t="shared" si="12"/>
        <v>1883.9808</v>
      </c>
      <c r="W35" s="173">
        <f t="shared" ref="W35:X35" si="20">C35/100</f>
        <v>1.02</v>
      </c>
      <c r="X35" s="173">
        <f t="shared" si="20"/>
        <v>2.08</v>
      </c>
      <c r="Y35" s="173">
        <f t="shared" si="14"/>
        <v>27.75</v>
      </c>
      <c r="Z35" s="185">
        <f t="shared" si="15"/>
        <v>58.8744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87</v>
      </c>
      <c r="C36" s="186">
        <v>102.0</v>
      </c>
      <c r="D36" s="186">
        <v>208.0</v>
      </c>
      <c r="E36" s="186">
        <v>2000.0</v>
      </c>
      <c r="F36" s="186">
        <f t="shared" si="5"/>
        <v>0</v>
      </c>
      <c r="G36" s="186">
        <f t="shared" si="6"/>
        <v>1357.824</v>
      </c>
      <c r="H36" s="187">
        <f t="shared" si="7"/>
        <v>1357.824</v>
      </c>
      <c r="I36" s="186">
        <v>1.0</v>
      </c>
      <c r="J36" s="188">
        <f t="shared" si="8"/>
        <v>1357.824</v>
      </c>
      <c r="K36" s="139"/>
      <c r="L36" s="173">
        <f t="shared" si="17"/>
        <v>5.2832</v>
      </c>
      <c r="M36" s="174">
        <f t="shared" si="18"/>
        <v>1</v>
      </c>
      <c r="N36" s="174">
        <f t="shared" si="19"/>
        <v>5.2832</v>
      </c>
      <c r="O36" s="139"/>
      <c r="P36" s="139"/>
      <c r="Q36" s="173">
        <v>1385.0</v>
      </c>
      <c r="R36" s="183">
        <v>32.0</v>
      </c>
      <c r="S36" s="173">
        <f t="shared" si="9"/>
        <v>20</v>
      </c>
      <c r="T36" s="174">
        <f t="shared" si="10"/>
        <v>1</v>
      </c>
      <c r="U36" s="174">
        <f t="shared" si="11"/>
        <v>20</v>
      </c>
      <c r="V36" s="184">
        <f t="shared" si="12"/>
        <v>1357.824</v>
      </c>
      <c r="W36" s="173">
        <f t="shared" ref="W36:X36" si="21">C36/100</f>
        <v>1.02</v>
      </c>
      <c r="X36" s="173">
        <f t="shared" si="21"/>
        <v>2.08</v>
      </c>
      <c r="Y36" s="173">
        <f t="shared" si="14"/>
        <v>20</v>
      </c>
      <c r="Z36" s="185">
        <f t="shared" si="15"/>
        <v>42.432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87</v>
      </c>
      <c r="C37" s="186">
        <v>102.0</v>
      </c>
      <c r="D37" s="186">
        <v>208.0</v>
      </c>
      <c r="E37" s="186">
        <v>55.0</v>
      </c>
      <c r="F37" s="186">
        <f t="shared" si="5"/>
        <v>0</v>
      </c>
      <c r="G37" s="186">
        <f t="shared" si="6"/>
        <v>37.34016</v>
      </c>
      <c r="H37" s="187">
        <f t="shared" si="7"/>
        <v>37.34016</v>
      </c>
      <c r="I37" s="186">
        <v>1.0</v>
      </c>
      <c r="J37" s="188">
        <f t="shared" si="8"/>
        <v>37.34016</v>
      </c>
      <c r="K37" s="139"/>
      <c r="L37" s="173">
        <f t="shared" si="17"/>
        <v>5.2832</v>
      </c>
      <c r="M37" s="174">
        <f t="shared" si="18"/>
        <v>1</v>
      </c>
      <c r="N37" s="174">
        <f t="shared" si="19"/>
        <v>5.2832</v>
      </c>
      <c r="O37" s="139"/>
      <c r="P37" s="139"/>
      <c r="Q37" s="173"/>
      <c r="R37" s="183">
        <v>32.0</v>
      </c>
      <c r="S37" s="173">
        <f t="shared" si="9"/>
        <v>0.55</v>
      </c>
      <c r="T37" s="174">
        <f t="shared" si="10"/>
        <v>1</v>
      </c>
      <c r="U37" s="174">
        <f t="shared" si="11"/>
        <v>0.55</v>
      </c>
      <c r="V37" s="184">
        <f t="shared" si="12"/>
        <v>37.34016</v>
      </c>
      <c r="W37" s="173">
        <f t="shared" ref="W37:X37" si="22">C37/100</f>
        <v>1.02</v>
      </c>
      <c r="X37" s="173">
        <f t="shared" si="22"/>
        <v>2.08</v>
      </c>
      <c r="Y37" s="173">
        <f t="shared" si="14"/>
        <v>0.55</v>
      </c>
      <c r="Z37" s="185">
        <f t="shared" si="15"/>
        <v>1.16688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87</v>
      </c>
      <c r="C38" s="186">
        <v>102.0</v>
      </c>
      <c r="D38" s="186">
        <v>208.0</v>
      </c>
      <c r="E38" s="186">
        <v>78.0</v>
      </c>
      <c r="F38" s="186">
        <f t="shared" si="5"/>
        <v>0</v>
      </c>
      <c r="G38" s="186">
        <f t="shared" si="6"/>
        <v>52.955136</v>
      </c>
      <c r="H38" s="187">
        <f t="shared" si="7"/>
        <v>52.955136</v>
      </c>
      <c r="I38" s="186">
        <v>1.0</v>
      </c>
      <c r="J38" s="188">
        <f t="shared" si="8"/>
        <v>52.955136</v>
      </c>
      <c r="K38" s="139"/>
      <c r="L38" s="173">
        <f t="shared" si="17"/>
        <v>5.2832</v>
      </c>
      <c r="M38" s="174">
        <f t="shared" si="18"/>
        <v>1</v>
      </c>
      <c r="N38" s="174">
        <f t="shared" si="19"/>
        <v>5.2832</v>
      </c>
      <c r="O38" s="139"/>
      <c r="P38" s="139"/>
      <c r="Q38" s="173"/>
      <c r="R38" s="183">
        <v>32.0</v>
      </c>
      <c r="S38" s="173">
        <f t="shared" si="9"/>
        <v>0.78</v>
      </c>
      <c r="T38" s="174">
        <f t="shared" si="10"/>
        <v>1</v>
      </c>
      <c r="U38" s="174">
        <f t="shared" si="11"/>
        <v>0.78</v>
      </c>
      <c r="V38" s="184">
        <f t="shared" si="12"/>
        <v>52.955136</v>
      </c>
      <c r="W38" s="173">
        <f t="shared" ref="W38:X38" si="23">C38/100</f>
        <v>1.02</v>
      </c>
      <c r="X38" s="173">
        <f t="shared" si="23"/>
        <v>2.08</v>
      </c>
      <c r="Y38" s="173">
        <f t="shared" si="14"/>
        <v>0.78</v>
      </c>
      <c r="Z38" s="185">
        <f t="shared" si="15"/>
        <v>1.654848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79" t="s">
        <v>82</v>
      </c>
      <c r="C39" s="180">
        <v>97.0</v>
      </c>
      <c r="D39" s="180">
        <v>202.0</v>
      </c>
      <c r="E39" s="180">
        <v>149.0</v>
      </c>
      <c r="F39" s="180">
        <f t="shared" si="5"/>
        <v>0</v>
      </c>
      <c r="G39" s="180">
        <f t="shared" si="6"/>
        <v>90.504686</v>
      </c>
      <c r="H39" s="181">
        <f t="shared" si="7"/>
        <v>90.504686</v>
      </c>
      <c r="I39" s="180">
        <v>1.0</v>
      </c>
      <c r="J39" s="182">
        <f t="shared" si="8"/>
        <v>90.504686</v>
      </c>
      <c r="K39" s="266"/>
      <c r="L39" s="267">
        <f t="shared" si="17"/>
        <v>5.1308</v>
      </c>
      <c r="M39" s="268">
        <f t="shared" si="18"/>
        <v>1</v>
      </c>
      <c r="N39" s="268">
        <f t="shared" si="19"/>
        <v>5.1308</v>
      </c>
      <c r="O39" s="266"/>
      <c r="P39" s="266"/>
      <c r="Q39" s="173"/>
      <c r="R39" s="183">
        <v>31.0</v>
      </c>
      <c r="S39" s="173">
        <f t="shared" si="9"/>
        <v>1.49</v>
      </c>
      <c r="T39" s="174">
        <f t="shared" si="10"/>
        <v>1</v>
      </c>
      <c r="U39" s="174">
        <f t="shared" si="11"/>
        <v>1.49</v>
      </c>
      <c r="V39" s="184">
        <f t="shared" si="12"/>
        <v>90.504686</v>
      </c>
      <c r="W39" s="173">
        <f t="shared" ref="W39:X39" si="24">C39/100</f>
        <v>0.97</v>
      </c>
      <c r="X39" s="173">
        <f t="shared" si="24"/>
        <v>2.02</v>
      </c>
      <c r="Y39" s="173">
        <f t="shared" si="14"/>
        <v>1.49</v>
      </c>
      <c r="Z39" s="185">
        <f t="shared" si="15"/>
        <v>2.919506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86" t="s">
        <v>82</v>
      </c>
      <c r="C40" s="186">
        <v>78.0</v>
      </c>
      <c r="D40" s="186">
        <v>202.0</v>
      </c>
      <c r="E40" s="186">
        <v>162.0</v>
      </c>
      <c r="F40" s="186">
        <f t="shared" si="5"/>
        <v>0</v>
      </c>
      <c r="G40" s="186">
        <f t="shared" si="6"/>
        <v>79.126632</v>
      </c>
      <c r="H40" s="187">
        <f t="shared" si="7"/>
        <v>79.126632</v>
      </c>
      <c r="I40" s="186">
        <v>1.0</v>
      </c>
      <c r="J40" s="188">
        <f t="shared" si="8"/>
        <v>79.126632</v>
      </c>
      <c r="K40" s="139"/>
      <c r="L40" s="173">
        <f t="shared" si="17"/>
        <v>5.1308</v>
      </c>
      <c r="M40" s="174">
        <f t="shared" si="18"/>
        <v>1</v>
      </c>
      <c r="N40" s="174">
        <f t="shared" si="19"/>
        <v>5.1308</v>
      </c>
      <c r="O40" s="139"/>
      <c r="P40" s="139"/>
      <c r="Q40" s="173"/>
      <c r="R40" s="183">
        <v>31.0</v>
      </c>
      <c r="S40" s="173">
        <f t="shared" si="9"/>
        <v>1.62</v>
      </c>
      <c r="T40" s="174">
        <f t="shared" si="10"/>
        <v>1</v>
      </c>
      <c r="U40" s="174">
        <f t="shared" si="11"/>
        <v>1.62</v>
      </c>
      <c r="V40" s="184">
        <f t="shared" si="12"/>
        <v>79.126632</v>
      </c>
      <c r="W40" s="173">
        <f t="shared" ref="W40:X40" si="25">C40/100</f>
        <v>0.78</v>
      </c>
      <c r="X40" s="173">
        <f t="shared" si="25"/>
        <v>2.02</v>
      </c>
      <c r="Y40" s="173">
        <f t="shared" si="14"/>
        <v>1.62</v>
      </c>
      <c r="Z40" s="185">
        <f t="shared" si="15"/>
        <v>2.552472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82</v>
      </c>
      <c r="C41" s="186">
        <v>105.0</v>
      </c>
      <c r="D41" s="186">
        <v>202.0</v>
      </c>
      <c r="E41" s="186">
        <v>2832.0</v>
      </c>
      <c r="F41" s="186">
        <f t="shared" si="5"/>
        <v>0</v>
      </c>
      <c r="G41" s="186">
        <f t="shared" si="6"/>
        <v>1862.06832</v>
      </c>
      <c r="H41" s="187">
        <f t="shared" si="7"/>
        <v>1862.06832</v>
      </c>
      <c r="I41" s="186">
        <v>1.0</v>
      </c>
      <c r="J41" s="188">
        <f t="shared" si="8"/>
        <v>1862.06832</v>
      </c>
      <c r="K41" s="139"/>
      <c r="L41" s="173">
        <f t="shared" si="17"/>
        <v>5.1308</v>
      </c>
      <c r="M41" s="174">
        <f t="shared" si="18"/>
        <v>1</v>
      </c>
      <c r="N41" s="174">
        <f t="shared" si="19"/>
        <v>5.1308</v>
      </c>
      <c r="O41" s="139"/>
      <c r="P41" s="139"/>
      <c r="Q41" s="173">
        <v>1790.0</v>
      </c>
      <c r="R41" s="183">
        <v>31.0</v>
      </c>
      <c r="S41" s="173">
        <f t="shared" si="9"/>
        <v>28.32</v>
      </c>
      <c r="T41" s="174">
        <f t="shared" si="10"/>
        <v>1</v>
      </c>
      <c r="U41" s="174">
        <f t="shared" si="11"/>
        <v>28.32</v>
      </c>
      <c r="V41" s="184">
        <f t="shared" si="12"/>
        <v>1862.06832</v>
      </c>
      <c r="W41" s="173">
        <f t="shared" ref="W41:X41" si="26">C41/100</f>
        <v>1.05</v>
      </c>
      <c r="X41" s="173">
        <f t="shared" si="26"/>
        <v>2.02</v>
      </c>
      <c r="Y41" s="173">
        <f t="shared" si="14"/>
        <v>28.32</v>
      </c>
      <c r="Z41" s="185">
        <f t="shared" si="15"/>
        <v>60.06672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82</v>
      </c>
      <c r="C42" s="186">
        <v>100.0</v>
      </c>
      <c r="D42" s="186">
        <v>202.0</v>
      </c>
      <c r="E42" s="186">
        <v>2780.0</v>
      </c>
      <c r="F42" s="186">
        <f t="shared" si="5"/>
        <v>0</v>
      </c>
      <c r="G42" s="186">
        <f t="shared" si="6"/>
        <v>1740.836</v>
      </c>
      <c r="H42" s="187">
        <f t="shared" si="7"/>
        <v>1740.836</v>
      </c>
      <c r="I42" s="186">
        <v>1.0</v>
      </c>
      <c r="J42" s="188">
        <f t="shared" si="8"/>
        <v>1740.836</v>
      </c>
      <c r="K42" s="139"/>
      <c r="L42" s="173">
        <f t="shared" si="17"/>
        <v>5.1308</v>
      </c>
      <c r="M42" s="174">
        <f t="shared" si="18"/>
        <v>1</v>
      </c>
      <c r="N42" s="174">
        <f t="shared" si="19"/>
        <v>5.1308</v>
      </c>
      <c r="O42" s="139"/>
      <c r="P42" s="139"/>
      <c r="Q42" s="173">
        <v>1790.0</v>
      </c>
      <c r="R42" s="183">
        <v>31.0</v>
      </c>
      <c r="S42" s="173">
        <f t="shared" si="9"/>
        <v>27.8</v>
      </c>
      <c r="T42" s="174">
        <f t="shared" si="10"/>
        <v>1</v>
      </c>
      <c r="U42" s="174">
        <f t="shared" si="11"/>
        <v>27.8</v>
      </c>
      <c r="V42" s="184">
        <f t="shared" si="12"/>
        <v>1740.836</v>
      </c>
      <c r="W42" s="173">
        <f t="shared" ref="W42:X42" si="27">C42/100</f>
        <v>1</v>
      </c>
      <c r="X42" s="173">
        <f t="shared" si="27"/>
        <v>2.02</v>
      </c>
      <c r="Y42" s="173">
        <f t="shared" si="14"/>
        <v>27.8</v>
      </c>
      <c r="Z42" s="185">
        <f t="shared" si="15"/>
        <v>56.156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82</v>
      </c>
      <c r="C43" s="186">
        <v>101.0</v>
      </c>
      <c r="D43" s="186">
        <v>202.0</v>
      </c>
      <c r="E43" s="186">
        <v>2776.0</v>
      </c>
      <c r="F43" s="186">
        <f t="shared" si="5"/>
        <v>0</v>
      </c>
      <c r="G43" s="186">
        <f t="shared" si="6"/>
        <v>1755.714512</v>
      </c>
      <c r="H43" s="187">
        <f t="shared" si="7"/>
        <v>1755.714512</v>
      </c>
      <c r="I43" s="186">
        <v>1.0</v>
      </c>
      <c r="J43" s="188">
        <f t="shared" si="8"/>
        <v>1755.714512</v>
      </c>
      <c r="K43" s="139"/>
      <c r="L43" s="173">
        <f t="shared" si="17"/>
        <v>5.1308</v>
      </c>
      <c r="M43" s="174">
        <f t="shared" si="18"/>
        <v>1</v>
      </c>
      <c r="N43" s="174">
        <f t="shared" si="19"/>
        <v>5.1308</v>
      </c>
      <c r="O43" s="139"/>
      <c r="P43" s="139"/>
      <c r="Q43" s="173">
        <v>1785.0</v>
      </c>
      <c r="R43" s="183">
        <v>31.0</v>
      </c>
      <c r="S43" s="173">
        <f t="shared" si="9"/>
        <v>27.76</v>
      </c>
      <c r="T43" s="174">
        <f t="shared" si="10"/>
        <v>1</v>
      </c>
      <c r="U43" s="174">
        <f t="shared" si="11"/>
        <v>27.76</v>
      </c>
      <c r="V43" s="184">
        <f t="shared" si="12"/>
        <v>1755.714512</v>
      </c>
      <c r="W43" s="173">
        <f t="shared" ref="W43:X43" si="28">C43/100</f>
        <v>1.01</v>
      </c>
      <c r="X43" s="173">
        <f t="shared" si="28"/>
        <v>2.02</v>
      </c>
      <c r="Y43" s="173">
        <f t="shared" si="14"/>
        <v>27.76</v>
      </c>
      <c r="Z43" s="185">
        <f t="shared" si="15"/>
        <v>56.635952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82</v>
      </c>
      <c r="C44" s="186">
        <v>101.0</v>
      </c>
      <c r="D44" s="186">
        <v>202.0</v>
      </c>
      <c r="E44" s="186">
        <v>2864.0</v>
      </c>
      <c r="F44" s="186">
        <f t="shared" si="5"/>
        <v>0</v>
      </c>
      <c r="G44" s="186">
        <f t="shared" si="6"/>
        <v>1811.371168</v>
      </c>
      <c r="H44" s="187">
        <f t="shared" si="7"/>
        <v>1811.371168</v>
      </c>
      <c r="I44" s="186">
        <v>1.0</v>
      </c>
      <c r="J44" s="188">
        <f t="shared" si="8"/>
        <v>1811.371168</v>
      </c>
      <c r="K44" s="139"/>
      <c r="L44" s="173">
        <f t="shared" si="17"/>
        <v>5.1308</v>
      </c>
      <c r="M44" s="174">
        <f t="shared" si="18"/>
        <v>1</v>
      </c>
      <c r="N44" s="174">
        <f t="shared" si="19"/>
        <v>5.1308</v>
      </c>
      <c r="O44" s="139"/>
      <c r="P44" s="139"/>
      <c r="Q44" s="173">
        <v>1820.0</v>
      </c>
      <c r="R44" s="183">
        <v>31.0</v>
      </c>
      <c r="S44" s="173">
        <f t="shared" si="9"/>
        <v>28.64</v>
      </c>
      <c r="T44" s="174">
        <f t="shared" si="10"/>
        <v>1</v>
      </c>
      <c r="U44" s="174">
        <f t="shared" si="11"/>
        <v>28.64</v>
      </c>
      <c r="V44" s="184">
        <f t="shared" si="12"/>
        <v>1811.371168</v>
      </c>
      <c r="W44" s="173">
        <f t="shared" ref="W44:X44" si="29">C44/100</f>
        <v>1.01</v>
      </c>
      <c r="X44" s="173">
        <f t="shared" si="29"/>
        <v>2.02</v>
      </c>
      <c r="Y44" s="173">
        <f t="shared" si="14"/>
        <v>28.64</v>
      </c>
      <c r="Z44" s="185">
        <f t="shared" si="15"/>
        <v>58.431328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82</v>
      </c>
      <c r="C45" s="186">
        <v>101.0</v>
      </c>
      <c r="D45" s="186">
        <v>202.0</v>
      </c>
      <c r="E45" s="186">
        <v>195.0</v>
      </c>
      <c r="F45" s="186">
        <f t="shared" si="5"/>
        <v>0</v>
      </c>
      <c r="G45" s="186">
        <f t="shared" si="6"/>
        <v>123.33009</v>
      </c>
      <c r="H45" s="187">
        <f t="shared" si="7"/>
        <v>123.33009</v>
      </c>
      <c r="I45" s="186">
        <v>1.0</v>
      </c>
      <c r="J45" s="188">
        <f t="shared" si="8"/>
        <v>123.33009</v>
      </c>
      <c r="K45" s="139"/>
      <c r="L45" s="173">
        <f t="shared" si="17"/>
        <v>5.1308</v>
      </c>
      <c r="M45" s="174">
        <f t="shared" si="18"/>
        <v>1</v>
      </c>
      <c r="N45" s="174">
        <f t="shared" si="19"/>
        <v>5.1308</v>
      </c>
      <c r="O45" s="139"/>
      <c r="P45" s="139"/>
      <c r="Q45" s="173"/>
      <c r="R45" s="183">
        <v>31.0</v>
      </c>
      <c r="S45" s="173">
        <f t="shared" si="9"/>
        <v>1.95</v>
      </c>
      <c r="T45" s="174">
        <f t="shared" si="10"/>
        <v>1</v>
      </c>
      <c r="U45" s="174">
        <f t="shared" si="11"/>
        <v>1.95</v>
      </c>
      <c r="V45" s="184">
        <f t="shared" si="12"/>
        <v>123.33009</v>
      </c>
      <c r="W45" s="173">
        <f t="shared" ref="W45:X45" si="30">C45/100</f>
        <v>1.01</v>
      </c>
      <c r="X45" s="173">
        <f t="shared" si="30"/>
        <v>2.02</v>
      </c>
      <c r="Y45" s="173">
        <f t="shared" si="14"/>
        <v>1.95</v>
      </c>
      <c r="Z45" s="185">
        <f t="shared" si="15"/>
        <v>3.97839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79" t="s">
        <v>82</v>
      </c>
      <c r="C46" s="180">
        <v>90.0</v>
      </c>
      <c r="D46" s="180">
        <v>202.0</v>
      </c>
      <c r="E46" s="180">
        <v>194.0</v>
      </c>
      <c r="F46" s="180">
        <f t="shared" si="5"/>
        <v>0</v>
      </c>
      <c r="G46" s="180">
        <f t="shared" si="6"/>
        <v>109.33452</v>
      </c>
      <c r="H46" s="181">
        <f t="shared" si="7"/>
        <v>109.33452</v>
      </c>
      <c r="I46" s="180">
        <v>1.0</v>
      </c>
      <c r="J46" s="182">
        <f t="shared" si="8"/>
        <v>109.33452</v>
      </c>
      <c r="K46" s="139"/>
      <c r="L46" s="173">
        <f t="shared" si="17"/>
        <v>5.1308</v>
      </c>
      <c r="M46" s="174">
        <f t="shared" si="18"/>
        <v>1</v>
      </c>
      <c r="N46" s="174">
        <f t="shared" si="19"/>
        <v>5.1308</v>
      </c>
      <c r="O46" s="139"/>
      <c r="P46" s="139"/>
      <c r="Q46" s="173"/>
      <c r="R46" s="183">
        <v>31.0</v>
      </c>
      <c r="S46" s="173">
        <f t="shared" si="9"/>
        <v>1.94</v>
      </c>
      <c r="T46" s="174">
        <f t="shared" si="10"/>
        <v>1</v>
      </c>
      <c r="U46" s="174">
        <f t="shared" si="11"/>
        <v>1.94</v>
      </c>
      <c r="V46" s="184">
        <f t="shared" si="12"/>
        <v>109.33452</v>
      </c>
      <c r="W46" s="173">
        <f t="shared" ref="W46:X46" si="31">C46/100</f>
        <v>0.9</v>
      </c>
      <c r="X46" s="173">
        <f t="shared" si="31"/>
        <v>2.02</v>
      </c>
      <c r="Y46" s="173">
        <f t="shared" si="14"/>
        <v>1.94</v>
      </c>
      <c r="Z46" s="185">
        <f t="shared" si="15"/>
        <v>3.52692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16.0</v>
      </c>
      <c r="B47" s="186" t="s">
        <v>82</v>
      </c>
      <c r="C47" s="186">
        <v>99.0</v>
      </c>
      <c r="D47" s="186">
        <v>202.0</v>
      </c>
      <c r="E47" s="186">
        <v>2769.0</v>
      </c>
      <c r="F47" s="186">
        <f t="shared" si="5"/>
        <v>0</v>
      </c>
      <c r="G47" s="186">
        <f t="shared" si="6"/>
        <v>1716.608322</v>
      </c>
      <c r="H47" s="187">
        <f t="shared" si="7"/>
        <v>1716.608322</v>
      </c>
      <c r="I47" s="186">
        <v>1.0</v>
      </c>
      <c r="J47" s="188">
        <f t="shared" si="8"/>
        <v>1716.608322</v>
      </c>
      <c r="K47" s="139"/>
      <c r="L47" s="173">
        <f t="shared" si="17"/>
        <v>5.1308</v>
      </c>
      <c r="M47" s="174">
        <f t="shared" si="18"/>
        <v>1</v>
      </c>
      <c r="N47" s="174">
        <f t="shared" si="19"/>
        <v>5.1308</v>
      </c>
      <c r="O47" s="139"/>
      <c r="P47" s="139"/>
      <c r="Q47" s="173">
        <v>1835.0</v>
      </c>
      <c r="R47" s="183">
        <v>31.0</v>
      </c>
      <c r="S47" s="173">
        <f t="shared" si="9"/>
        <v>27.69</v>
      </c>
      <c r="T47" s="174">
        <f t="shared" si="10"/>
        <v>1</v>
      </c>
      <c r="U47" s="174">
        <f t="shared" si="11"/>
        <v>27.69</v>
      </c>
      <c r="V47" s="184">
        <f t="shared" si="12"/>
        <v>1716.608322</v>
      </c>
      <c r="W47" s="173">
        <f t="shared" ref="W47:X47" si="32">C47/100</f>
        <v>0.99</v>
      </c>
      <c r="X47" s="173">
        <f t="shared" si="32"/>
        <v>2.02</v>
      </c>
      <c r="Y47" s="173">
        <f t="shared" si="14"/>
        <v>27.69</v>
      </c>
      <c r="Z47" s="185">
        <f t="shared" si="15"/>
        <v>55.374462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17.0</v>
      </c>
      <c r="B48" s="186" t="s">
        <v>82</v>
      </c>
      <c r="C48" s="186">
        <v>102.0</v>
      </c>
      <c r="D48" s="186">
        <v>202.0</v>
      </c>
      <c r="E48" s="186">
        <v>2298.0</v>
      </c>
      <c r="F48" s="186">
        <f t="shared" si="5"/>
        <v>0</v>
      </c>
      <c r="G48" s="186">
        <f t="shared" si="6"/>
        <v>1467.787752</v>
      </c>
      <c r="H48" s="187">
        <f t="shared" si="7"/>
        <v>1467.787752</v>
      </c>
      <c r="I48" s="186">
        <v>1.0</v>
      </c>
      <c r="J48" s="188">
        <f t="shared" si="8"/>
        <v>1467.787752</v>
      </c>
      <c r="K48" s="139"/>
      <c r="L48" s="173">
        <f t="shared" si="17"/>
        <v>5.1308</v>
      </c>
      <c r="M48" s="174">
        <f t="shared" si="18"/>
        <v>1</v>
      </c>
      <c r="N48" s="174">
        <f t="shared" si="19"/>
        <v>5.1308</v>
      </c>
      <c r="O48" s="139"/>
      <c r="P48" s="139"/>
      <c r="Q48" s="173">
        <v>1465.0</v>
      </c>
      <c r="R48" s="183">
        <v>31.0</v>
      </c>
      <c r="S48" s="173">
        <f t="shared" si="9"/>
        <v>22.98</v>
      </c>
      <c r="T48" s="174">
        <f t="shared" si="10"/>
        <v>1</v>
      </c>
      <c r="U48" s="174">
        <f t="shared" si="11"/>
        <v>22.98</v>
      </c>
      <c r="V48" s="184">
        <f t="shared" si="12"/>
        <v>1467.787752</v>
      </c>
      <c r="W48" s="173">
        <f t="shared" ref="W48:X48" si="33">C48/100</f>
        <v>1.02</v>
      </c>
      <c r="X48" s="173">
        <f t="shared" si="33"/>
        <v>2.02</v>
      </c>
      <c r="Y48" s="173">
        <f t="shared" si="14"/>
        <v>22.98</v>
      </c>
      <c r="Z48" s="185">
        <f t="shared" si="15"/>
        <v>47.347992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18.0</v>
      </c>
      <c r="B49" s="179" t="s">
        <v>75</v>
      </c>
      <c r="C49" s="180">
        <v>88.0</v>
      </c>
      <c r="D49" s="180">
        <v>202.0</v>
      </c>
      <c r="E49" s="180">
        <v>171.0</v>
      </c>
      <c r="F49" s="180">
        <f t="shared" si="5"/>
        <v>0</v>
      </c>
      <c r="G49" s="180">
        <f t="shared" si="6"/>
        <v>94.230576</v>
      </c>
      <c r="H49" s="181">
        <f t="shared" si="7"/>
        <v>94.230576</v>
      </c>
      <c r="I49" s="180">
        <v>1.0</v>
      </c>
      <c r="J49" s="182">
        <f t="shared" si="8"/>
        <v>94.230576</v>
      </c>
      <c r="K49" s="139"/>
      <c r="L49" s="173">
        <f t="shared" si="17"/>
        <v>5.1308</v>
      </c>
      <c r="M49" s="174">
        <f t="shared" si="18"/>
        <v>1</v>
      </c>
      <c r="N49" s="174">
        <f t="shared" si="19"/>
        <v>5.1308</v>
      </c>
      <c r="O49" s="139"/>
      <c r="P49" s="139"/>
      <c r="Q49" s="173"/>
      <c r="R49" s="183">
        <v>31.0</v>
      </c>
      <c r="S49" s="173">
        <f t="shared" si="9"/>
        <v>1.71</v>
      </c>
      <c r="T49" s="174">
        <f t="shared" si="10"/>
        <v>1</v>
      </c>
      <c r="U49" s="174">
        <f t="shared" si="11"/>
        <v>1.71</v>
      </c>
      <c r="V49" s="184">
        <f t="shared" si="12"/>
        <v>94.230576</v>
      </c>
      <c r="W49" s="173">
        <f t="shared" ref="W49:X49" si="34">C49/100</f>
        <v>0.88</v>
      </c>
      <c r="X49" s="173">
        <f t="shared" si="34"/>
        <v>2.02</v>
      </c>
      <c r="Y49" s="173">
        <f t="shared" si="14"/>
        <v>1.71</v>
      </c>
      <c r="Z49" s="185">
        <f t="shared" si="15"/>
        <v>3.039696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19.0</v>
      </c>
      <c r="B50" s="186" t="s">
        <v>75</v>
      </c>
      <c r="C50" s="186">
        <v>70.0</v>
      </c>
      <c r="D50" s="186">
        <v>202.0</v>
      </c>
      <c r="E50" s="186">
        <v>171.0</v>
      </c>
      <c r="F50" s="186">
        <f t="shared" si="5"/>
        <v>0</v>
      </c>
      <c r="G50" s="186">
        <f t="shared" si="6"/>
        <v>74.95614</v>
      </c>
      <c r="H50" s="187">
        <f t="shared" si="7"/>
        <v>74.95614</v>
      </c>
      <c r="I50" s="186">
        <v>1.0</v>
      </c>
      <c r="J50" s="188">
        <f t="shared" si="8"/>
        <v>74.95614</v>
      </c>
      <c r="K50" s="139"/>
      <c r="L50" s="173">
        <f t="shared" si="17"/>
        <v>5.1308</v>
      </c>
      <c r="M50" s="174">
        <f t="shared" si="18"/>
        <v>1</v>
      </c>
      <c r="N50" s="174">
        <f t="shared" si="19"/>
        <v>5.1308</v>
      </c>
      <c r="O50" s="139"/>
      <c r="P50" s="139"/>
      <c r="Q50" s="173"/>
      <c r="R50" s="183">
        <v>31.0</v>
      </c>
      <c r="S50" s="173">
        <f t="shared" si="9"/>
        <v>1.71</v>
      </c>
      <c r="T50" s="174">
        <f t="shared" si="10"/>
        <v>1</v>
      </c>
      <c r="U50" s="174">
        <f t="shared" si="11"/>
        <v>1.71</v>
      </c>
      <c r="V50" s="184">
        <f t="shared" si="12"/>
        <v>74.95614</v>
      </c>
      <c r="W50" s="173">
        <f t="shared" ref="W50:X50" si="35">C50/100</f>
        <v>0.7</v>
      </c>
      <c r="X50" s="173">
        <f t="shared" si="35"/>
        <v>2.02</v>
      </c>
      <c r="Y50" s="173">
        <f t="shared" si="14"/>
        <v>1.71</v>
      </c>
      <c r="Z50" s="185">
        <f t="shared" si="15"/>
        <v>2.41794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20.0</v>
      </c>
      <c r="B51" s="186" t="s">
        <v>75</v>
      </c>
      <c r="C51" s="186">
        <v>102.0</v>
      </c>
      <c r="D51" s="186">
        <v>202.0</v>
      </c>
      <c r="E51" s="186">
        <v>2379.0</v>
      </c>
      <c r="F51" s="186">
        <f t="shared" si="5"/>
        <v>0</v>
      </c>
      <c r="G51" s="186">
        <f t="shared" si="6"/>
        <v>1519.524396</v>
      </c>
      <c r="H51" s="187">
        <f t="shared" si="7"/>
        <v>1519.524396</v>
      </c>
      <c r="I51" s="186">
        <v>1.0</v>
      </c>
      <c r="J51" s="188">
        <f t="shared" si="8"/>
        <v>1519.524396</v>
      </c>
      <c r="K51" s="139"/>
      <c r="L51" s="173">
        <f t="shared" si="17"/>
        <v>5.1308</v>
      </c>
      <c r="M51" s="174">
        <f t="shared" si="18"/>
        <v>1</v>
      </c>
      <c r="N51" s="174">
        <f t="shared" si="19"/>
        <v>5.1308</v>
      </c>
      <c r="O51" s="139"/>
      <c r="P51" s="139"/>
      <c r="Q51" s="173">
        <v>1450.0</v>
      </c>
      <c r="R51" s="183">
        <v>31.0</v>
      </c>
      <c r="S51" s="173">
        <f t="shared" si="9"/>
        <v>23.79</v>
      </c>
      <c r="T51" s="174">
        <f t="shared" si="10"/>
        <v>1</v>
      </c>
      <c r="U51" s="174">
        <f t="shared" si="11"/>
        <v>23.79</v>
      </c>
      <c r="V51" s="184">
        <f t="shared" si="12"/>
        <v>1519.524396</v>
      </c>
      <c r="W51" s="173">
        <f t="shared" ref="W51:X51" si="36">C51/100</f>
        <v>1.02</v>
      </c>
      <c r="X51" s="173">
        <f t="shared" si="36"/>
        <v>2.02</v>
      </c>
      <c r="Y51" s="173">
        <f t="shared" si="14"/>
        <v>23.79</v>
      </c>
      <c r="Z51" s="185">
        <f t="shared" si="15"/>
        <v>49.016916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21.0</v>
      </c>
      <c r="B52" s="186" t="s">
        <v>75</v>
      </c>
      <c r="C52" s="186">
        <v>97.0</v>
      </c>
      <c r="D52" s="186">
        <v>202.0</v>
      </c>
      <c r="E52" s="186">
        <v>2783.0</v>
      </c>
      <c r="F52" s="186">
        <f t="shared" si="5"/>
        <v>0</v>
      </c>
      <c r="G52" s="186">
        <f t="shared" si="6"/>
        <v>1690.433162</v>
      </c>
      <c r="H52" s="187">
        <f t="shared" si="7"/>
        <v>1690.433162</v>
      </c>
      <c r="I52" s="186">
        <v>1.0</v>
      </c>
      <c r="J52" s="188">
        <f t="shared" si="8"/>
        <v>1690.433162</v>
      </c>
      <c r="K52" s="139"/>
      <c r="L52" s="173">
        <f t="shared" si="17"/>
        <v>5.1308</v>
      </c>
      <c r="M52" s="174">
        <f t="shared" si="18"/>
        <v>1</v>
      </c>
      <c r="N52" s="174">
        <f t="shared" si="19"/>
        <v>5.1308</v>
      </c>
      <c r="O52" s="139"/>
      <c r="P52" s="139"/>
      <c r="Q52" s="173">
        <v>1700.0</v>
      </c>
      <c r="R52" s="183">
        <v>31.0</v>
      </c>
      <c r="S52" s="173">
        <f t="shared" si="9"/>
        <v>27.83</v>
      </c>
      <c r="T52" s="174">
        <f t="shared" si="10"/>
        <v>1</v>
      </c>
      <c r="U52" s="174">
        <f t="shared" si="11"/>
        <v>27.83</v>
      </c>
      <c r="V52" s="184">
        <f t="shared" si="12"/>
        <v>1690.433162</v>
      </c>
      <c r="W52" s="173">
        <f t="shared" ref="W52:X52" si="37">C52/100</f>
        <v>0.97</v>
      </c>
      <c r="X52" s="173">
        <f t="shared" si="37"/>
        <v>2.02</v>
      </c>
      <c r="Y52" s="173">
        <f t="shared" si="14"/>
        <v>27.83</v>
      </c>
      <c r="Z52" s="185">
        <f t="shared" si="15"/>
        <v>54.530102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22.0</v>
      </c>
      <c r="B53" s="186" t="s">
        <v>75</v>
      </c>
      <c r="C53" s="186">
        <v>101.0</v>
      </c>
      <c r="D53" s="186">
        <v>202.0</v>
      </c>
      <c r="E53" s="186">
        <v>198.0</v>
      </c>
      <c r="F53" s="186">
        <f t="shared" si="5"/>
        <v>0</v>
      </c>
      <c r="G53" s="186">
        <f t="shared" si="6"/>
        <v>125.227476</v>
      </c>
      <c r="H53" s="187">
        <f t="shared" si="7"/>
        <v>125.227476</v>
      </c>
      <c r="I53" s="186">
        <v>1.0</v>
      </c>
      <c r="J53" s="188">
        <f t="shared" si="8"/>
        <v>125.227476</v>
      </c>
      <c r="K53" s="139"/>
      <c r="L53" s="173">
        <f t="shared" si="17"/>
        <v>5.1308</v>
      </c>
      <c r="M53" s="174">
        <f t="shared" si="18"/>
        <v>1</v>
      </c>
      <c r="N53" s="174">
        <f t="shared" si="19"/>
        <v>5.1308</v>
      </c>
      <c r="O53" s="139"/>
      <c r="P53" s="139"/>
      <c r="Q53" s="173"/>
      <c r="R53" s="183">
        <v>31.0</v>
      </c>
      <c r="S53" s="173">
        <f t="shared" si="9"/>
        <v>1.98</v>
      </c>
      <c r="T53" s="174">
        <f t="shared" si="10"/>
        <v>1</v>
      </c>
      <c r="U53" s="174">
        <f t="shared" si="11"/>
        <v>1.98</v>
      </c>
      <c r="V53" s="184">
        <f t="shared" si="12"/>
        <v>125.227476</v>
      </c>
      <c r="W53" s="173">
        <f t="shared" ref="W53:X53" si="38">C53/100</f>
        <v>1.01</v>
      </c>
      <c r="X53" s="173">
        <f t="shared" si="38"/>
        <v>2.02</v>
      </c>
      <c r="Y53" s="173">
        <f t="shared" si="14"/>
        <v>1.98</v>
      </c>
      <c r="Z53" s="185">
        <f t="shared" si="15"/>
        <v>4.039596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23.0</v>
      </c>
      <c r="B54" s="179" t="s">
        <v>75</v>
      </c>
      <c r="C54" s="180">
        <v>75.0</v>
      </c>
      <c r="D54" s="180">
        <v>202.0</v>
      </c>
      <c r="E54" s="180">
        <v>171.0</v>
      </c>
      <c r="F54" s="180">
        <f t="shared" si="5"/>
        <v>0</v>
      </c>
      <c r="G54" s="180">
        <f t="shared" si="6"/>
        <v>80.31015</v>
      </c>
      <c r="H54" s="181">
        <f t="shared" si="7"/>
        <v>80.31015</v>
      </c>
      <c r="I54" s="180">
        <v>1.0</v>
      </c>
      <c r="J54" s="182">
        <f t="shared" si="8"/>
        <v>80.31015</v>
      </c>
      <c r="K54" s="139"/>
      <c r="L54" s="173">
        <f t="shared" si="17"/>
        <v>5.1308</v>
      </c>
      <c r="M54" s="174">
        <f t="shared" si="18"/>
        <v>1</v>
      </c>
      <c r="N54" s="174">
        <f t="shared" si="19"/>
        <v>5.1308</v>
      </c>
      <c r="O54" s="139"/>
      <c r="P54" s="139"/>
      <c r="Q54" s="173"/>
      <c r="R54" s="183">
        <v>31.0</v>
      </c>
      <c r="S54" s="173">
        <f t="shared" si="9"/>
        <v>1.71</v>
      </c>
      <c r="T54" s="174">
        <f t="shared" si="10"/>
        <v>1</v>
      </c>
      <c r="U54" s="174">
        <f t="shared" si="11"/>
        <v>1.71</v>
      </c>
      <c r="V54" s="184">
        <f t="shared" si="12"/>
        <v>80.31015</v>
      </c>
      <c r="W54" s="173">
        <f t="shared" ref="W54:X54" si="39">C54/100</f>
        <v>0.75</v>
      </c>
      <c r="X54" s="173">
        <f t="shared" si="39"/>
        <v>2.02</v>
      </c>
      <c r="Y54" s="173">
        <f t="shared" si="14"/>
        <v>1.71</v>
      </c>
      <c r="Z54" s="185">
        <f t="shared" si="15"/>
        <v>2.59065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24.0</v>
      </c>
      <c r="B55" s="186" t="s">
        <v>75</v>
      </c>
      <c r="C55" s="186">
        <v>99.0</v>
      </c>
      <c r="D55" s="186">
        <v>202.0</v>
      </c>
      <c r="E55" s="186">
        <v>2781.0</v>
      </c>
      <c r="F55" s="186">
        <f t="shared" si="5"/>
        <v>0</v>
      </c>
      <c r="G55" s="186">
        <f t="shared" si="6"/>
        <v>1724.047578</v>
      </c>
      <c r="H55" s="187">
        <f t="shared" si="7"/>
        <v>1724.047578</v>
      </c>
      <c r="I55" s="186">
        <v>1.0</v>
      </c>
      <c r="J55" s="188">
        <f t="shared" si="8"/>
        <v>1724.047578</v>
      </c>
      <c r="K55" s="139"/>
      <c r="L55" s="173">
        <f t="shared" si="17"/>
        <v>5.1308</v>
      </c>
      <c r="M55" s="174">
        <f t="shared" si="18"/>
        <v>1</v>
      </c>
      <c r="N55" s="174">
        <f t="shared" si="19"/>
        <v>5.1308</v>
      </c>
      <c r="O55" s="139"/>
      <c r="P55" s="139"/>
      <c r="Q55" s="173">
        <v>1750.0</v>
      </c>
      <c r="R55" s="183">
        <v>31.0</v>
      </c>
      <c r="S55" s="173">
        <f t="shared" si="9"/>
        <v>27.81</v>
      </c>
      <c r="T55" s="174">
        <f t="shared" si="10"/>
        <v>1</v>
      </c>
      <c r="U55" s="174">
        <f t="shared" si="11"/>
        <v>27.81</v>
      </c>
      <c r="V55" s="184">
        <f t="shared" si="12"/>
        <v>1724.047578</v>
      </c>
      <c r="W55" s="173">
        <f t="shared" ref="W55:X55" si="40">C55/100</f>
        <v>0.99</v>
      </c>
      <c r="X55" s="173">
        <f t="shared" si="40"/>
        <v>2.02</v>
      </c>
      <c r="Y55" s="173">
        <f t="shared" si="14"/>
        <v>27.81</v>
      </c>
      <c r="Z55" s="185">
        <f t="shared" si="15"/>
        <v>55.614438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>
        <v>25.0</v>
      </c>
      <c r="B56" s="186" t="s">
        <v>75</v>
      </c>
      <c r="C56" s="186">
        <v>100.0</v>
      </c>
      <c r="D56" s="186">
        <v>202.0</v>
      </c>
      <c r="E56" s="186">
        <v>2777.0</v>
      </c>
      <c r="F56" s="186">
        <f t="shared" si="5"/>
        <v>0</v>
      </c>
      <c r="G56" s="186">
        <f t="shared" si="6"/>
        <v>1738.9574</v>
      </c>
      <c r="H56" s="187">
        <f t="shared" si="7"/>
        <v>1738.9574</v>
      </c>
      <c r="I56" s="186">
        <v>1.0</v>
      </c>
      <c r="J56" s="188">
        <f t="shared" si="8"/>
        <v>1738.9574</v>
      </c>
      <c r="K56" s="139"/>
      <c r="L56" s="173">
        <f t="shared" si="17"/>
        <v>5.1308</v>
      </c>
      <c r="M56" s="174">
        <f t="shared" si="18"/>
        <v>1</v>
      </c>
      <c r="N56" s="174">
        <f t="shared" si="19"/>
        <v>5.1308</v>
      </c>
      <c r="O56" s="139"/>
      <c r="P56" s="139"/>
      <c r="Q56" s="173">
        <v>1680.0</v>
      </c>
      <c r="R56" s="183">
        <v>31.0</v>
      </c>
      <c r="S56" s="173">
        <f t="shared" si="9"/>
        <v>27.77</v>
      </c>
      <c r="T56" s="174">
        <f t="shared" si="10"/>
        <v>1</v>
      </c>
      <c r="U56" s="174">
        <f t="shared" si="11"/>
        <v>27.77</v>
      </c>
      <c r="V56" s="184">
        <f t="shared" si="12"/>
        <v>1738.9574</v>
      </c>
      <c r="W56" s="173">
        <f t="shared" ref="W56:X56" si="41">C56/100</f>
        <v>1</v>
      </c>
      <c r="X56" s="173">
        <f t="shared" si="41"/>
        <v>2.02</v>
      </c>
      <c r="Y56" s="173">
        <f t="shared" si="14"/>
        <v>27.77</v>
      </c>
      <c r="Z56" s="185">
        <f t="shared" si="15"/>
        <v>56.0954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>
        <v>26.0</v>
      </c>
      <c r="B57" s="186" t="s">
        <v>75</v>
      </c>
      <c r="C57" s="186">
        <v>97.0</v>
      </c>
      <c r="D57" s="186">
        <v>202.0</v>
      </c>
      <c r="E57" s="186">
        <v>2078.0</v>
      </c>
      <c r="F57" s="186">
        <f t="shared" si="5"/>
        <v>0</v>
      </c>
      <c r="G57" s="186">
        <f t="shared" si="6"/>
        <v>1262.206292</v>
      </c>
      <c r="H57" s="187">
        <f t="shared" si="7"/>
        <v>1262.206292</v>
      </c>
      <c r="I57" s="186">
        <v>1.0</v>
      </c>
      <c r="J57" s="188">
        <f t="shared" si="8"/>
        <v>1262.206292</v>
      </c>
      <c r="K57" s="139"/>
      <c r="L57" s="208"/>
      <c r="M57" s="252">
        <f t="shared" si="18"/>
        <v>1</v>
      </c>
      <c r="N57" s="252"/>
      <c r="O57" s="139"/>
      <c r="P57" s="139"/>
      <c r="Q57" s="173">
        <v>1250.0</v>
      </c>
      <c r="R57" s="183">
        <v>31.0</v>
      </c>
      <c r="S57" s="173">
        <f t="shared" si="9"/>
        <v>20.78</v>
      </c>
      <c r="T57" s="174">
        <f t="shared" si="10"/>
        <v>1</v>
      </c>
      <c r="U57" s="174">
        <f t="shared" si="11"/>
        <v>20.78</v>
      </c>
      <c r="V57" s="184">
        <f t="shared" si="12"/>
        <v>1262.206292</v>
      </c>
      <c r="W57" s="173">
        <f t="shared" ref="W57:X57" si="42">C57/100</f>
        <v>0.97</v>
      </c>
      <c r="X57" s="173">
        <f t="shared" si="42"/>
        <v>2.02</v>
      </c>
      <c r="Y57" s="173">
        <f t="shared" si="14"/>
        <v>20.78</v>
      </c>
      <c r="Z57" s="185">
        <f t="shared" si="15"/>
        <v>40.716332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4">
        <v>27.0</v>
      </c>
      <c r="B58" s="186" t="s">
        <v>75</v>
      </c>
      <c r="C58" s="186">
        <v>97.0</v>
      </c>
      <c r="D58" s="186">
        <v>202.0</v>
      </c>
      <c r="E58" s="186">
        <v>2776.0</v>
      </c>
      <c r="F58" s="186">
        <f t="shared" si="5"/>
        <v>0</v>
      </c>
      <c r="G58" s="186">
        <f t="shared" si="6"/>
        <v>1686.181264</v>
      </c>
      <c r="H58" s="187">
        <f t="shared" si="7"/>
        <v>1686.181264</v>
      </c>
      <c r="I58" s="186">
        <v>1.0</v>
      </c>
      <c r="J58" s="188">
        <f t="shared" si="8"/>
        <v>1686.181264</v>
      </c>
      <c r="K58" s="139"/>
      <c r="L58" s="208"/>
      <c r="M58" s="252">
        <f t="shared" si="18"/>
        <v>1</v>
      </c>
      <c r="N58" s="252"/>
      <c r="O58" s="139"/>
      <c r="P58" s="139"/>
      <c r="Q58" s="173">
        <v>1670.0</v>
      </c>
      <c r="R58" s="183">
        <v>31.0</v>
      </c>
      <c r="S58" s="173">
        <f t="shared" si="9"/>
        <v>27.76</v>
      </c>
      <c r="T58" s="174">
        <f t="shared" si="10"/>
        <v>1</v>
      </c>
      <c r="U58" s="174">
        <f t="shared" si="11"/>
        <v>27.76</v>
      </c>
      <c r="V58" s="184">
        <f t="shared" si="12"/>
        <v>1686.181264</v>
      </c>
      <c r="W58" s="173">
        <f t="shared" ref="W58:X58" si="43">C58/100</f>
        <v>0.97</v>
      </c>
      <c r="X58" s="173">
        <f t="shared" si="43"/>
        <v>2.02</v>
      </c>
      <c r="Y58" s="173">
        <f t="shared" si="14"/>
        <v>27.76</v>
      </c>
      <c r="Z58" s="185">
        <f t="shared" si="15"/>
        <v>54.392944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4">
        <v>28.0</v>
      </c>
      <c r="B59" s="179" t="s">
        <v>55</v>
      </c>
      <c r="C59" s="180">
        <v>90.0</v>
      </c>
      <c r="D59" s="180">
        <v>184.0</v>
      </c>
      <c r="E59" s="180">
        <v>233.0</v>
      </c>
      <c r="F59" s="180">
        <f t="shared" si="5"/>
        <v>0</v>
      </c>
      <c r="G59" s="180">
        <f t="shared" si="6"/>
        <v>119.61288</v>
      </c>
      <c r="H59" s="181">
        <f t="shared" si="7"/>
        <v>119.61288</v>
      </c>
      <c r="I59" s="180">
        <v>1.0</v>
      </c>
      <c r="J59" s="182">
        <f t="shared" si="8"/>
        <v>119.61288</v>
      </c>
      <c r="K59" s="139"/>
      <c r="L59" s="208"/>
      <c r="M59" s="252">
        <f t="shared" si="18"/>
        <v>1</v>
      </c>
      <c r="N59" s="252"/>
      <c r="O59" s="139"/>
      <c r="P59" s="139"/>
      <c r="Q59" s="173"/>
      <c r="R59" s="183">
        <v>31.0</v>
      </c>
      <c r="S59" s="173">
        <f t="shared" si="9"/>
        <v>2.33</v>
      </c>
      <c r="T59" s="174">
        <f t="shared" si="10"/>
        <v>1</v>
      </c>
      <c r="U59" s="174">
        <f t="shared" si="11"/>
        <v>2.33</v>
      </c>
      <c r="V59" s="184">
        <f t="shared" si="12"/>
        <v>119.61288</v>
      </c>
      <c r="W59" s="173">
        <f t="shared" ref="W59:X59" si="44">C59/100</f>
        <v>0.9</v>
      </c>
      <c r="X59" s="173">
        <f t="shared" si="44"/>
        <v>1.84</v>
      </c>
      <c r="Y59" s="173">
        <f t="shared" si="14"/>
        <v>2.33</v>
      </c>
      <c r="Z59" s="185">
        <f t="shared" si="15"/>
        <v>3.85848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4">
        <v>29.0</v>
      </c>
      <c r="B60" s="186" t="s">
        <v>55</v>
      </c>
      <c r="C60" s="186">
        <v>71.0</v>
      </c>
      <c r="D60" s="186">
        <v>184.0</v>
      </c>
      <c r="E60" s="186">
        <v>188.0</v>
      </c>
      <c r="F60" s="186">
        <f t="shared" si="5"/>
        <v>0</v>
      </c>
      <c r="G60" s="186">
        <f t="shared" si="6"/>
        <v>76.136992</v>
      </c>
      <c r="H60" s="187">
        <f t="shared" si="7"/>
        <v>76.136992</v>
      </c>
      <c r="I60" s="186">
        <v>1.0</v>
      </c>
      <c r="J60" s="188">
        <f t="shared" si="8"/>
        <v>76.136992</v>
      </c>
      <c r="K60" s="139"/>
      <c r="L60" s="208"/>
      <c r="M60" s="252">
        <f t="shared" si="18"/>
        <v>1</v>
      </c>
      <c r="N60" s="252"/>
      <c r="O60" s="139"/>
      <c r="P60" s="139"/>
      <c r="Q60" s="173"/>
      <c r="R60" s="183">
        <v>31.0</v>
      </c>
      <c r="S60" s="173">
        <f t="shared" si="9"/>
        <v>1.88</v>
      </c>
      <c r="T60" s="174">
        <f t="shared" si="10"/>
        <v>1</v>
      </c>
      <c r="U60" s="174">
        <f t="shared" si="11"/>
        <v>1.88</v>
      </c>
      <c r="V60" s="184">
        <f t="shared" si="12"/>
        <v>76.136992</v>
      </c>
      <c r="W60" s="173">
        <f t="shared" ref="W60:X60" si="45">C60/100</f>
        <v>0.71</v>
      </c>
      <c r="X60" s="173">
        <f t="shared" si="45"/>
        <v>1.84</v>
      </c>
      <c r="Y60" s="173">
        <f t="shared" si="14"/>
        <v>1.88</v>
      </c>
      <c r="Z60" s="185">
        <f t="shared" si="15"/>
        <v>2.456032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4">
        <v>30.0</v>
      </c>
      <c r="B61" s="186" t="s">
        <v>55</v>
      </c>
      <c r="C61" s="186">
        <v>98.0</v>
      </c>
      <c r="D61" s="186">
        <v>184.0</v>
      </c>
      <c r="E61" s="186">
        <v>2782.0</v>
      </c>
      <c r="F61" s="186">
        <f t="shared" si="5"/>
        <v>0</v>
      </c>
      <c r="G61" s="186">
        <f t="shared" si="6"/>
        <v>1555.115744</v>
      </c>
      <c r="H61" s="187">
        <f t="shared" si="7"/>
        <v>1555.115744</v>
      </c>
      <c r="I61" s="186">
        <v>1.0</v>
      </c>
      <c r="J61" s="188">
        <f t="shared" si="8"/>
        <v>1555.115744</v>
      </c>
      <c r="K61" s="139"/>
      <c r="L61" s="208"/>
      <c r="M61" s="252">
        <f t="shared" si="18"/>
        <v>1</v>
      </c>
      <c r="N61" s="252"/>
      <c r="O61" s="139"/>
      <c r="P61" s="139"/>
      <c r="Q61" s="173">
        <v>1600.0</v>
      </c>
      <c r="R61" s="183">
        <v>31.0</v>
      </c>
      <c r="S61" s="173">
        <f t="shared" si="9"/>
        <v>27.82</v>
      </c>
      <c r="T61" s="174">
        <f t="shared" si="10"/>
        <v>1</v>
      </c>
      <c r="U61" s="174">
        <f t="shared" si="11"/>
        <v>27.82</v>
      </c>
      <c r="V61" s="184">
        <f t="shared" si="12"/>
        <v>1555.115744</v>
      </c>
      <c r="W61" s="173">
        <f t="shared" ref="W61:X61" si="46">C61/100</f>
        <v>0.98</v>
      </c>
      <c r="X61" s="173">
        <f t="shared" si="46"/>
        <v>1.84</v>
      </c>
      <c r="Y61" s="173">
        <f t="shared" si="14"/>
        <v>27.82</v>
      </c>
      <c r="Z61" s="185">
        <f t="shared" si="15"/>
        <v>50.165024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4">
        <v>31.0</v>
      </c>
      <c r="B62" s="186" t="s">
        <v>55</v>
      </c>
      <c r="C62" s="186">
        <v>99.0</v>
      </c>
      <c r="D62" s="186">
        <v>184.0</v>
      </c>
      <c r="E62" s="186">
        <v>2775.0</v>
      </c>
      <c r="F62" s="186">
        <f t="shared" si="5"/>
        <v>0</v>
      </c>
      <c r="G62" s="186">
        <f t="shared" si="6"/>
        <v>1567.0314</v>
      </c>
      <c r="H62" s="187">
        <f t="shared" si="7"/>
        <v>1567.0314</v>
      </c>
      <c r="I62" s="186">
        <v>1.0</v>
      </c>
      <c r="J62" s="188">
        <f t="shared" si="8"/>
        <v>1567.0314</v>
      </c>
      <c r="K62" s="139"/>
      <c r="L62" s="208"/>
      <c r="M62" s="252">
        <f t="shared" si="18"/>
        <v>1</v>
      </c>
      <c r="N62" s="252"/>
      <c r="O62" s="139"/>
      <c r="P62" s="139"/>
      <c r="Q62" s="173">
        <v>1600.0</v>
      </c>
      <c r="R62" s="183">
        <v>31.0</v>
      </c>
      <c r="S62" s="173">
        <f t="shared" si="9"/>
        <v>27.75</v>
      </c>
      <c r="T62" s="174">
        <f t="shared" si="10"/>
        <v>1</v>
      </c>
      <c r="U62" s="174">
        <f t="shared" si="11"/>
        <v>27.75</v>
      </c>
      <c r="V62" s="184">
        <f t="shared" si="12"/>
        <v>1567.0314</v>
      </c>
      <c r="W62" s="173">
        <f t="shared" ref="W62:X62" si="47">C62/100</f>
        <v>0.99</v>
      </c>
      <c r="X62" s="173">
        <f t="shared" si="47"/>
        <v>1.84</v>
      </c>
      <c r="Y62" s="173">
        <f t="shared" si="14"/>
        <v>27.75</v>
      </c>
      <c r="Z62" s="185">
        <f t="shared" si="15"/>
        <v>50.5494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4">
        <v>32.0</v>
      </c>
      <c r="B63" s="186" t="s">
        <v>55</v>
      </c>
      <c r="C63" s="186">
        <v>102.0</v>
      </c>
      <c r="D63" s="186">
        <v>184.0</v>
      </c>
      <c r="E63" s="186">
        <v>180.0</v>
      </c>
      <c r="F63" s="186">
        <f t="shared" si="5"/>
        <v>0</v>
      </c>
      <c r="G63" s="186">
        <f t="shared" si="6"/>
        <v>104.72544</v>
      </c>
      <c r="H63" s="187">
        <f t="shared" si="7"/>
        <v>104.72544</v>
      </c>
      <c r="I63" s="186">
        <v>1.0</v>
      </c>
      <c r="J63" s="188">
        <f t="shared" si="8"/>
        <v>104.72544</v>
      </c>
      <c r="K63" s="139"/>
      <c r="L63" s="208"/>
      <c r="M63" s="252">
        <f t="shared" si="18"/>
        <v>1</v>
      </c>
      <c r="N63" s="252"/>
      <c r="O63" s="139"/>
      <c r="P63" s="139"/>
      <c r="Q63" s="173"/>
      <c r="R63" s="183">
        <v>31.0</v>
      </c>
      <c r="S63" s="173">
        <f t="shared" si="9"/>
        <v>1.8</v>
      </c>
      <c r="T63" s="174">
        <f t="shared" si="10"/>
        <v>1</v>
      </c>
      <c r="U63" s="174">
        <f t="shared" si="11"/>
        <v>1.8</v>
      </c>
      <c r="V63" s="184">
        <f t="shared" si="12"/>
        <v>104.72544</v>
      </c>
      <c r="W63" s="173">
        <f t="shared" ref="W63:X63" si="48">C63/100</f>
        <v>1.02</v>
      </c>
      <c r="X63" s="173">
        <f t="shared" si="48"/>
        <v>1.84</v>
      </c>
      <c r="Y63" s="173">
        <f t="shared" si="14"/>
        <v>1.8</v>
      </c>
      <c r="Z63" s="185">
        <f t="shared" si="15"/>
        <v>3.37824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4">
        <v>33.0</v>
      </c>
      <c r="B64" s="186" t="s">
        <v>55</v>
      </c>
      <c r="C64" s="186">
        <v>100.0</v>
      </c>
      <c r="D64" s="186">
        <v>184.0</v>
      </c>
      <c r="E64" s="186">
        <v>1688.0</v>
      </c>
      <c r="F64" s="186">
        <f t="shared" si="5"/>
        <v>0</v>
      </c>
      <c r="G64" s="186">
        <f t="shared" si="6"/>
        <v>962.8352</v>
      </c>
      <c r="H64" s="187">
        <f t="shared" si="7"/>
        <v>962.8352</v>
      </c>
      <c r="I64" s="186">
        <v>1.0</v>
      </c>
      <c r="J64" s="188">
        <f t="shared" si="8"/>
        <v>962.8352</v>
      </c>
      <c r="K64" s="139"/>
      <c r="L64" s="208"/>
      <c r="M64" s="252">
        <f t="shared" si="18"/>
        <v>1</v>
      </c>
      <c r="N64" s="252"/>
      <c r="O64" s="139"/>
      <c r="P64" s="139"/>
      <c r="Q64" s="173">
        <v>955.0</v>
      </c>
      <c r="R64" s="183">
        <v>31.0</v>
      </c>
      <c r="S64" s="173">
        <f t="shared" si="9"/>
        <v>16.88</v>
      </c>
      <c r="T64" s="174">
        <f t="shared" si="10"/>
        <v>1</v>
      </c>
      <c r="U64" s="174">
        <f t="shared" si="11"/>
        <v>16.88</v>
      </c>
      <c r="V64" s="184">
        <f t="shared" si="12"/>
        <v>962.8352</v>
      </c>
      <c r="W64" s="173">
        <f t="shared" ref="W64:X64" si="49">C64/100</f>
        <v>1</v>
      </c>
      <c r="X64" s="173">
        <f t="shared" si="49"/>
        <v>1.84</v>
      </c>
      <c r="Y64" s="173">
        <f t="shared" si="14"/>
        <v>16.88</v>
      </c>
      <c r="Z64" s="185">
        <f t="shared" si="15"/>
        <v>31.0592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4"/>
      <c r="B65" s="173"/>
      <c r="C65" s="173"/>
      <c r="D65" s="173"/>
      <c r="E65" s="173"/>
      <c r="F65" s="173"/>
      <c r="G65" s="173"/>
      <c r="H65" s="177"/>
      <c r="I65" s="174"/>
      <c r="J65" s="189">
        <f>+Q99</f>
        <v>206.4</v>
      </c>
      <c r="K65" s="139"/>
      <c r="L65" s="139"/>
      <c r="M65" s="139"/>
      <c r="N65" s="139"/>
      <c r="O65" s="139"/>
      <c r="P65" s="139"/>
      <c r="Q65" s="139"/>
      <c r="R65" s="190"/>
      <c r="S65" s="191">
        <f t="shared" si="9"/>
        <v>0</v>
      </c>
      <c r="T65" s="192" t="str">
        <f t="shared" si="10"/>
        <v/>
      </c>
      <c r="U65" s="192">
        <f t="shared" si="11"/>
        <v>0</v>
      </c>
      <c r="V65" s="193"/>
      <c r="W65" s="191">
        <f t="shared" ref="W65:X65" si="50">C65/100</f>
        <v>0</v>
      </c>
      <c r="X65" s="191">
        <f t="shared" si="50"/>
        <v>0</v>
      </c>
      <c r="Y65" s="191">
        <f t="shared" si="14"/>
        <v>0</v>
      </c>
      <c r="Z65" s="194">
        <f t="shared" si="15"/>
        <v>0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4"/>
      <c r="B66" s="195"/>
      <c r="C66" s="195"/>
      <c r="D66" s="195"/>
      <c r="E66" s="195"/>
      <c r="F66" s="195"/>
      <c r="G66" s="195"/>
      <c r="H66" s="196"/>
      <c r="I66" s="197">
        <f>SUM(I32:I64)</f>
        <v>33</v>
      </c>
      <c r="J66" s="198">
        <f>SUM(J32:J65)</f>
        <v>30711.04072</v>
      </c>
      <c r="K66" s="199"/>
      <c r="L66" s="199"/>
      <c r="M66" s="199"/>
      <c r="N66" s="199"/>
      <c r="O66" s="199"/>
      <c r="P66" s="199"/>
      <c r="Q66" s="199"/>
      <c r="R66" s="141"/>
      <c r="S66" s="199">
        <f>SUMIFS($T$32:$T$64,$S$32:$S$64,"&gt;=3")</f>
        <v>18</v>
      </c>
      <c r="T66" s="199">
        <f t="shared" ref="T66:U66" si="51">SUM(T32:T64)</f>
        <v>33</v>
      </c>
      <c r="U66" s="199">
        <f t="shared" si="51"/>
        <v>491.19</v>
      </c>
      <c r="V66" s="199"/>
      <c r="W66" s="199"/>
      <c r="X66" s="199"/>
      <c r="Y66" s="199"/>
      <c r="Z66" s="200">
        <f>SUM(Z32:Z65)</f>
        <v>978.610964</v>
      </c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</row>
    <row r="67" ht="29.2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193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9.2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90"/>
      <c r="S68" s="139"/>
      <c r="T68" s="139" t="s">
        <v>48</v>
      </c>
      <c r="U68" s="139" t="s">
        <v>60</v>
      </c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41"/>
      <c r="S69" s="139" t="s">
        <v>31</v>
      </c>
      <c r="T69" s="201">
        <f>SUMIFS($J$32:$J$64,$S$32:$S$64,"&gt;=3")</f>
        <v>29182.43064</v>
      </c>
      <c r="U69" s="202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9.25" customHeight="1">
      <c r="A70" s="139" t="s">
        <v>32</v>
      </c>
      <c r="B70" s="139"/>
      <c r="C70" s="139"/>
      <c r="D70" s="139" t="s">
        <v>33</v>
      </c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141"/>
      <c r="S70" s="139" t="s">
        <v>34</v>
      </c>
      <c r="T70" s="203">
        <f>J66-T69</f>
        <v>1528.610078</v>
      </c>
      <c r="U70" s="202">
        <f>+SUMIFS($U$32:$U$64,$S$32:$S$64,"&gt;=3")</f>
        <v>466.82</v>
      </c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9.25" customHeight="1">
      <c r="A71" s="139"/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190"/>
      <c r="S71" s="139"/>
      <c r="T71" s="204">
        <f>+I66</f>
        <v>33</v>
      </c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39.0" customHeight="1">
      <c r="A72" s="173"/>
      <c r="B72" s="174" t="s">
        <v>12</v>
      </c>
      <c r="C72" s="175" t="s">
        <v>61</v>
      </c>
      <c r="D72" s="52"/>
      <c r="E72" s="53"/>
      <c r="F72" s="176"/>
      <c r="G72" s="176"/>
      <c r="H72" s="177" t="s">
        <v>14</v>
      </c>
      <c r="I72" s="174" t="s">
        <v>15</v>
      </c>
      <c r="J72" s="174" t="s">
        <v>16</v>
      </c>
      <c r="K72" s="139"/>
      <c r="L72" s="139"/>
      <c r="M72" s="139"/>
      <c r="N72" s="139"/>
      <c r="O72" s="139"/>
      <c r="P72" s="139"/>
      <c r="Q72" s="139"/>
      <c r="R72" s="141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4">
        <v>1.0</v>
      </c>
      <c r="B73" s="205" t="s">
        <v>87</v>
      </c>
      <c r="C73" s="205">
        <v>85.0</v>
      </c>
      <c r="D73" s="205">
        <v>208.0</v>
      </c>
      <c r="E73" s="205">
        <v>157.0</v>
      </c>
      <c r="F73" s="205">
        <f t="shared" ref="F73:F78" si="52">1-VALUE(IF(RIGHT(B73, 1)="%", RIGHT(B73, 3), 0))</f>
        <v>1</v>
      </c>
      <c r="G73" s="205">
        <f t="shared" ref="G73:G78" si="53">+Q73*C73/100*D73/100*E73/100</f>
        <v>0</v>
      </c>
      <c r="H73" s="206">
        <f t="shared" ref="H73:H78" si="54">IF(F73=0, G73, F73*G73)</f>
        <v>0</v>
      </c>
      <c r="I73" s="205">
        <v>1.0</v>
      </c>
      <c r="J73" s="207">
        <v>88.82431999999999</v>
      </c>
      <c r="K73" s="139"/>
      <c r="L73" s="173">
        <f t="shared" ref="L73:L78" si="55">D73*25.4/1000</f>
        <v>5.2832</v>
      </c>
      <c r="M73" s="174">
        <f t="shared" ref="M73:M77" si="56">+I73</f>
        <v>1</v>
      </c>
      <c r="N73" s="174">
        <f t="shared" ref="N73:N77" si="57">M73*L73</f>
        <v>5.2832</v>
      </c>
      <c r="O73" s="139"/>
      <c r="P73" s="139"/>
      <c r="Q73" s="139"/>
      <c r="R73" s="141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7.0" customHeight="1">
      <c r="A74" s="154">
        <v>2.0</v>
      </c>
      <c r="B74" s="205" t="s">
        <v>82</v>
      </c>
      <c r="C74" s="205">
        <v>97.0</v>
      </c>
      <c r="D74" s="205">
        <v>202.0</v>
      </c>
      <c r="E74" s="205">
        <v>149.0</v>
      </c>
      <c r="F74" s="205">
        <f t="shared" si="52"/>
        <v>1</v>
      </c>
      <c r="G74" s="205">
        <f t="shared" si="53"/>
        <v>0</v>
      </c>
      <c r="H74" s="206">
        <f t="shared" si="54"/>
        <v>0</v>
      </c>
      <c r="I74" s="205">
        <v>1.0</v>
      </c>
      <c r="J74" s="207">
        <v>90.504686</v>
      </c>
      <c r="K74" s="139"/>
      <c r="L74" s="173">
        <f t="shared" si="55"/>
        <v>5.1308</v>
      </c>
      <c r="M74" s="174">
        <f t="shared" si="56"/>
        <v>1</v>
      </c>
      <c r="N74" s="174">
        <f t="shared" si="57"/>
        <v>5.1308</v>
      </c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54">
        <v>3.0</v>
      </c>
      <c r="B75" s="253" t="s">
        <v>82</v>
      </c>
      <c r="C75" s="253">
        <v>90.0</v>
      </c>
      <c r="D75" s="253">
        <v>202.0</v>
      </c>
      <c r="E75" s="253">
        <v>194.0</v>
      </c>
      <c r="F75" s="253">
        <f t="shared" si="52"/>
        <v>1</v>
      </c>
      <c r="G75" s="253">
        <f t="shared" si="53"/>
        <v>0</v>
      </c>
      <c r="H75" s="254">
        <f t="shared" si="54"/>
        <v>0</v>
      </c>
      <c r="I75" s="253">
        <v>1.0</v>
      </c>
      <c r="J75" s="188">
        <v>109.33451999999997</v>
      </c>
      <c r="K75" s="139"/>
      <c r="L75" s="173">
        <f t="shared" si="55"/>
        <v>5.1308</v>
      </c>
      <c r="M75" s="174">
        <f t="shared" si="56"/>
        <v>1</v>
      </c>
      <c r="N75" s="174">
        <f t="shared" si="57"/>
        <v>5.1308</v>
      </c>
      <c r="O75" s="139"/>
      <c r="P75" s="139"/>
      <c r="Q75" s="139"/>
      <c r="R75" s="139"/>
      <c r="S75" s="255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7.0" customHeight="1">
      <c r="A76" s="154">
        <v>4.0</v>
      </c>
      <c r="B76" s="253" t="s">
        <v>75</v>
      </c>
      <c r="C76" s="253">
        <v>88.0</v>
      </c>
      <c r="D76" s="253">
        <v>202.0</v>
      </c>
      <c r="E76" s="253">
        <v>171.0</v>
      </c>
      <c r="F76" s="253">
        <f t="shared" si="52"/>
        <v>1</v>
      </c>
      <c r="G76" s="253">
        <f t="shared" si="53"/>
        <v>0</v>
      </c>
      <c r="H76" s="254">
        <f t="shared" si="54"/>
        <v>0</v>
      </c>
      <c r="I76" s="253">
        <v>1.0</v>
      </c>
      <c r="J76" s="188">
        <v>94.230576</v>
      </c>
      <c r="K76" s="139"/>
      <c r="L76" s="173">
        <f t="shared" si="55"/>
        <v>5.1308</v>
      </c>
      <c r="M76" s="174">
        <f t="shared" si="56"/>
        <v>1</v>
      </c>
      <c r="N76" s="174">
        <f t="shared" si="57"/>
        <v>5.1308</v>
      </c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7.0" customHeight="1">
      <c r="A77" s="154">
        <v>5.0</v>
      </c>
      <c r="B77" s="253" t="s">
        <v>75</v>
      </c>
      <c r="C77" s="253">
        <v>75.0</v>
      </c>
      <c r="D77" s="253">
        <v>202.0</v>
      </c>
      <c r="E77" s="253">
        <v>171.0</v>
      </c>
      <c r="F77" s="253">
        <f t="shared" si="52"/>
        <v>1</v>
      </c>
      <c r="G77" s="253">
        <f t="shared" si="53"/>
        <v>0</v>
      </c>
      <c r="H77" s="254">
        <f t="shared" si="54"/>
        <v>0</v>
      </c>
      <c r="I77" s="253">
        <v>1.0</v>
      </c>
      <c r="J77" s="188">
        <v>80.31015000000001</v>
      </c>
      <c r="K77" s="139"/>
      <c r="L77" s="173">
        <f t="shared" si="55"/>
        <v>5.1308</v>
      </c>
      <c r="M77" s="174">
        <f t="shared" si="56"/>
        <v>1</v>
      </c>
      <c r="N77" s="174">
        <f t="shared" si="57"/>
        <v>5.1308</v>
      </c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7.0" customHeight="1">
      <c r="A78" s="154">
        <v>6.0</v>
      </c>
      <c r="B78" s="253" t="s">
        <v>55</v>
      </c>
      <c r="C78" s="253">
        <v>90.0</v>
      </c>
      <c r="D78" s="253">
        <v>184.0</v>
      </c>
      <c r="E78" s="253">
        <v>233.0</v>
      </c>
      <c r="F78" s="253">
        <f t="shared" si="52"/>
        <v>1</v>
      </c>
      <c r="G78" s="253">
        <f t="shared" si="53"/>
        <v>0</v>
      </c>
      <c r="H78" s="254">
        <f t="shared" si="54"/>
        <v>0</v>
      </c>
      <c r="I78" s="253">
        <v>1.0</v>
      </c>
      <c r="J78" s="188">
        <v>119.61287999999999</v>
      </c>
      <c r="K78" s="139"/>
      <c r="L78" s="139">
        <f t="shared" si="55"/>
        <v>4.6736</v>
      </c>
      <c r="M78" s="234"/>
      <c r="N78" s="234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4.75" customHeight="1">
      <c r="A79" s="174"/>
      <c r="B79" s="208"/>
      <c r="C79" s="208"/>
      <c r="D79" s="208"/>
      <c r="E79" s="208"/>
      <c r="F79" s="208"/>
      <c r="G79" s="208"/>
      <c r="H79" s="209" t="s">
        <v>38</v>
      </c>
      <c r="I79" s="208"/>
      <c r="J79" s="210">
        <f>SUM(J73:J78)</f>
        <v>582.817132</v>
      </c>
      <c r="K79" s="139"/>
      <c r="L79" s="139"/>
      <c r="M79" s="139"/>
      <c r="N79" s="139"/>
      <c r="O79" s="139"/>
      <c r="P79" s="139"/>
      <c r="Q79" s="139"/>
      <c r="R79" s="141"/>
      <c r="S79" s="211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71"/>
      <c r="B80" s="144"/>
      <c r="C80" s="144"/>
      <c r="D80" s="144"/>
      <c r="E80" s="144"/>
      <c r="F80" s="144"/>
      <c r="G80" s="144"/>
      <c r="H80" s="145"/>
      <c r="I80" s="144"/>
      <c r="J80" s="172"/>
      <c r="K80" s="139"/>
      <c r="L80" s="139"/>
      <c r="M80" s="139"/>
      <c r="N80" s="139"/>
      <c r="O80" s="139"/>
      <c r="P80" s="139"/>
      <c r="Q80" s="139"/>
      <c r="R80" s="141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141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75" customHeight="1">
      <c r="A82" s="139"/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211"/>
      <c r="S82" s="211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18.75" customHeight="1">
      <c r="A83" s="139" t="s">
        <v>39</v>
      </c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211"/>
      <c r="S83" s="211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8.75" customHeight="1">
      <c r="A84" s="139"/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211"/>
      <c r="S84" s="211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42.0" customHeight="1">
      <c r="A85" s="173"/>
      <c r="B85" s="174" t="s">
        <v>12</v>
      </c>
      <c r="C85" s="175" t="s">
        <v>62</v>
      </c>
      <c r="D85" s="52"/>
      <c r="E85" s="53"/>
      <c r="F85" s="212"/>
      <c r="G85" s="212"/>
      <c r="H85" s="177" t="s">
        <v>14</v>
      </c>
      <c r="I85" s="213" t="s">
        <v>15</v>
      </c>
      <c r="J85" s="174" t="s">
        <v>16</v>
      </c>
      <c r="K85" s="139"/>
      <c r="L85" s="139"/>
      <c r="M85" s="139"/>
      <c r="N85" s="139"/>
      <c r="O85" s="139"/>
      <c r="P85" s="139"/>
      <c r="Q85" s="139"/>
      <c r="R85" s="211"/>
      <c r="S85" s="211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4">
        <v>1.0</v>
      </c>
      <c r="B86" s="179" t="s">
        <v>87</v>
      </c>
      <c r="C86" s="192"/>
      <c r="D86" s="192"/>
      <c r="E86" s="192"/>
      <c r="F86" s="192"/>
      <c r="G86" s="192"/>
      <c r="H86" s="214">
        <v>56.0</v>
      </c>
      <c r="I86" s="192">
        <v>1.0</v>
      </c>
      <c r="J86" s="188">
        <f t="shared" ref="J86:J97" si="58">+I86*H86</f>
        <v>56</v>
      </c>
      <c r="K86" s="173"/>
      <c r="L86" s="173"/>
      <c r="M86" s="173"/>
      <c r="N86" s="173"/>
      <c r="O86" s="173"/>
      <c r="P86" s="173"/>
      <c r="Q86" s="215"/>
      <c r="R86" s="211"/>
      <c r="S86" s="211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4">
        <v>2.0</v>
      </c>
      <c r="B87" s="186" t="s">
        <v>87</v>
      </c>
      <c r="C87" s="192"/>
      <c r="D87" s="192"/>
      <c r="E87" s="192"/>
      <c r="F87" s="192"/>
      <c r="G87" s="192"/>
      <c r="H87" s="214">
        <v>32.0</v>
      </c>
      <c r="I87" s="192">
        <v>1.0</v>
      </c>
      <c r="J87" s="188">
        <f t="shared" si="58"/>
        <v>32</v>
      </c>
      <c r="K87" s="173"/>
      <c r="L87" s="173"/>
      <c r="M87" s="173"/>
      <c r="N87" s="173"/>
      <c r="O87" s="173"/>
      <c r="P87" s="173"/>
      <c r="Q87" s="215"/>
      <c r="R87" s="211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4">
        <v>3.0</v>
      </c>
      <c r="B88" s="179" t="s">
        <v>82</v>
      </c>
      <c r="C88" s="192"/>
      <c r="D88" s="192"/>
      <c r="E88" s="192"/>
      <c r="F88" s="192"/>
      <c r="G88" s="192"/>
      <c r="H88" s="214">
        <v>52.0</v>
      </c>
      <c r="I88" s="192">
        <v>1.0</v>
      </c>
      <c r="J88" s="188">
        <f t="shared" si="58"/>
        <v>52</v>
      </c>
      <c r="K88" s="173"/>
      <c r="L88" s="173"/>
      <c r="M88" s="173"/>
      <c r="N88" s="173"/>
      <c r="O88" s="173"/>
      <c r="P88" s="173"/>
      <c r="Q88" s="215"/>
      <c r="R88" s="211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4.75" customHeight="1">
      <c r="A89" s="174">
        <v>4.0</v>
      </c>
      <c r="B89" s="186" t="s">
        <v>82</v>
      </c>
      <c r="C89" s="192"/>
      <c r="D89" s="192"/>
      <c r="E89" s="192"/>
      <c r="F89" s="192"/>
      <c r="G89" s="192"/>
      <c r="H89" s="214">
        <v>28.0</v>
      </c>
      <c r="I89" s="192">
        <v>1.0</v>
      </c>
      <c r="J89" s="188">
        <f t="shared" si="58"/>
        <v>28</v>
      </c>
      <c r="K89" s="173"/>
      <c r="L89" s="173"/>
      <c r="M89" s="173"/>
      <c r="N89" s="173"/>
      <c r="O89" s="173"/>
      <c r="P89" s="173"/>
      <c r="Q89" s="215"/>
      <c r="R89" s="211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4.75" customHeight="1">
      <c r="A90" s="174">
        <v>5.0</v>
      </c>
      <c r="B90" s="179" t="s">
        <v>82</v>
      </c>
      <c r="C90" s="192"/>
      <c r="D90" s="192"/>
      <c r="E90" s="192"/>
      <c r="F90" s="192"/>
      <c r="G90" s="192"/>
      <c r="H90" s="214">
        <v>59.0</v>
      </c>
      <c r="I90" s="192">
        <v>1.0</v>
      </c>
      <c r="J90" s="188">
        <f t="shared" si="58"/>
        <v>59</v>
      </c>
      <c r="K90" s="173"/>
      <c r="L90" s="173"/>
      <c r="M90" s="173"/>
      <c r="N90" s="173"/>
      <c r="O90" s="173"/>
      <c r="P90" s="173"/>
      <c r="Q90" s="215"/>
      <c r="R90" s="211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4.75" customHeight="1">
      <c r="A91" s="174">
        <v>6.0</v>
      </c>
      <c r="B91" s="186" t="s">
        <v>82</v>
      </c>
      <c r="C91" s="192"/>
      <c r="D91" s="192"/>
      <c r="E91" s="192"/>
      <c r="F91" s="192"/>
      <c r="G91" s="192"/>
      <c r="H91" s="214">
        <v>31.0</v>
      </c>
      <c r="I91" s="192">
        <v>1.0</v>
      </c>
      <c r="J91" s="188">
        <f t="shared" si="58"/>
        <v>31</v>
      </c>
      <c r="K91" s="173"/>
      <c r="L91" s="173"/>
      <c r="M91" s="173"/>
      <c r="N91" s="173"/>
      <c r="O91" s="173"/>
      <c r="P91" s="173"/>
      <c r="Q91" s="215"/>
      <c r="R91" s="211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4.75" customHeight="1">
      <c r="A92" s="174">
        <v>7.0</v>
      </c>
      <c r="B92" s="179" t="s">
        <v>75</v>
      </c>
      <c r="C92" s="192"/>
      <c r="D92" s="192"/>
      <c r="E92" s="192"/>
      <c r="F92" s="192"/>
      <c r="G92" s="192"/>
      <c r="H92" s="214">
        <v>50.0</v>
      </c>
      <c r="I92" s="192">
        <v>1.0</v>
      </c>
      <c r="J92" s="188">
        <f t="shared" si="58"/>
        <v>50</v>
      </c>
      <c r="K92" s="173"/>
      <c r="L92" s="173"/>
      <c r="M92" s="173"/>
      <c r="N92" s="173"/>
      <c r="O92" s="173"/>
      <c r="P92" s="173"/>
      <c r="Q92" s="215"/>
      <c r="R92" s="211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4.75" customHeight="1">
      <c r="A93" s="174">
        <v>8.0</v>
      </c>
      <c r="B93" s="186" t="s">
        <v>75</v>
      </c>
      <c r="C93" s="192"/>
      <c r="D93" s="192"/>
      <c r="E93" s="192"/>
      <c r="F93" s="192"/>
      <c r="G93" s="192"/>
      <c r="H93" s="214">
        <v>37.0</v>
      </c>
      <c r="I93" s="192">
        <v>1.0</v>
      </c>
      <c r="J93" s="188">
        <f t="shared" si="58"/>
        <v>37</v>
      </c>
      <c r="K93" s="173"/>
      <c r="L93" s="173"/>
      <c r="M93" s="173"/>
      <c r="N93" s="173"/>
      <c r="O93" s="173"/>
      <c r="P93" s="173"/>
      <c r="Q93" s="215"/>
      <c r="R93" s="211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24.75" customHeight="1">
      <c r="A94" s="174">
        <v>9.0</v>
      </c>
      <c r="B94" s="179" t="s">
        <v>75</v>
      </c>
      <c r="C94" s="192"/>
      <c r="D94" s="192"/>
      <c r="E94" s="192"/>
      <c r="F94" s="192"/>
      <c r="G94" s="192"/>
      <c r="H94" s="214">
        <v>54.0</v>
      </c>
      <c r="I94" s="192">
        <v>1.0</v>
      </c>
      <c r="J94" s="188">
        <f t="shared" si="58"/>
        <v>54</v>
      </c>
      <c r="K94" s="173"/>
      <c r="L94" s="173"/>
      <c r="M94" s="173"/>
      <c r="N94" s="173"/>
      <c r="O94" s="173"/>
      <c r="P94" s="173"/>
      <c r="Q94" s="215"/>
      <c r="R94" s="211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24.75" customHeight="1">
      <c r="A95" s="174">
        <v>10.0</v>
      </c>
      <c r="B95" s="186" t="s">
        <v>75</v>
      </c>
      <c r="C95" s="192"/>
      <c r="D95" s="192"/>
      <c r="E95" s="192"/>
      <c r="F95" s="192"/>
      <c r="G95" s="192"/>
      <c r="H95" s="214">
        <v>22.0</v>
      </c>
      <c r="I95" s="192">
        <v>1.0</v>
      </c>
      <c r="J95" s="188">
        <f t="shared" si="58"/>
        <v>22</v>
      </c>
      <c r="K95" s="173"/>
      <c r="L95" s="173"/>
      <c r="M95" s="173"/>
      <c r="N95" s="173"/>
      <c r="O95" s="173"/>
      <c r="P95" s="173"/>
      <c r="Q95" s="215"/>
      <c r="R95" s="211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24.75" customHeight="1">
      <c r="A96" s="174">
        <v>11.0</v>
      </c>
      <c r="B96" s="179" t="s">
        <v>55</v>
      </c>
      <c r="C96" s="192"/>
      <c r="D96" s="192"/>
      <c r="E96" s="192"/>
      <c r="F96" s="192"/>
      <c r="G96" s="192"/>
      <c r="H96" s="214">
        <v>60.0</v>
      </c>
      <c r="I96" s="192">
        <v>1.0</v>
      </c>
      <c r="J96" s="188">
        <f t="shared" si="58"/>
        <v>60</v>
      </c>
      <c r="K96" s="173"/>
      <c r="L96" s="173"/>
      <c r="M96" s="173"/>
      <c r="N96" s="173"/>
      <c r="O96" s="173"/>
      <c r="P96" s="173"/>
      <c r="Q96" s="215"/>
      <c r="R96" s="211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24.75" customHeight="1">
      <c r="A97" s="174">
        <v>12.0</v>
      </c>
      <c r="B97" s="186" t="s">
        <v>55</v>
      </c>
      <c r="C97" s="192"/>
      <c r="D97" s="192"/>
      <c r="E97" s="192"/>
      <c r="F97" s="192"/>
      <c r="G97" s="192"/>
      <c r="H97" s="214">
        <v>35.0</v>
      </c>
      <c r="I97" s="192">
        <v>1.0</v>
      </c>
      <c r="J97" s="188">
        <f t="shared" si="58"/>
        <v>35</v>
      </c>
      <c r="K97" s="173"/>
      <c r="L97" s="173"/>
      <c r="M97" s="173"/>
      <c r="N97" s="173"/>
      <c r="O97" s="173"/>
      <c r="P97" s="173"/>
      <c r="Q97" s="215"/>
      <c r="R97" s="211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39"/>
      <c r="B98" s="139"/>
      <c r="C98" s="139"/>
      <c r="D98" s="139"/>
      <c r="E98" s="139"/>
      <c r="F98" s="139"/>
      <c r="G98" s="139"/>
      <c r="H98" s="140" t="s">
        <v>38</v>
      </c>
      <c r="I98" s="139"/>
      <c r="J98" s="216">
        <f>SUM(J86:J97)</f>
        <v>516</v>
      </c>
      <c r="K98" s="217"/>
      <c r="L98" s="217"/>
      <c r="M98" s="217"/>
      <c r="N98" s="217"/>
      <c r="O98" s="217"/>
      <c r="P98" s="217"/>
      <c r="Q98" s="217"/>
      <c r="R98" s="139"/>
      <c r="S98" s="211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144"/>
      <c r="B99" s="144"/>
      <c r="C99" s="144"/>
      <c r="D99" s="144"/>
      <c r="E99" s="144"/>
      <c r="F99" s="144"/>
      <c r="G99" s="144"/>
      <c r="H99" s="145"/>
      <c r="I99" s="170"/>
      <c r="J99" s="195">
        <f>+J98*60%</f>
        <v>309.6</v>
      </c>
      <c r="K99" s="195"/>
      <c r="L99" s="195"/>
      <c r="M99" s="195"/>
      <c r="N99" s="195"/>
      <c r="O99" s="195"/>
      <c r="P99" s="195"/>
      <c r="Q99" s="195">
        <f>+J98*40%</f>
        <v>206.4</v>
      </c>
      <c r="R99" s="139"/>
      <c r="S99" s="211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139"/>
      <c r="B100" s="139"/>
      <c r="C100" s="139"/>
      <c r="D100" s="139"/>
      <c r="E100" s="139"/>
      <c r="F100" s="139"/>
      <c r="G100" s="139"/>
      <c r="H100" s="140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211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139"/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211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9.5" customHeight="1">
      <c r="A102" s="218" t="s">
        <v>41</v>
      </c>
      <c r="B102" s="139"/>
      <c r="C102" s="139"/>
      <c r="D102" s="139"/>
      <c r="E102" s="139"/>
      <c r="F102" s="139"/>
      <c r="G102" s="139"/>
      <c r="H102" s="140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211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57.0" customHeight="1">
      <c r="A103" s="219"/>
      <c r="B103" s="220" t="s">
        <v>42</v>
      </c>
      <c r="C103" s="220" t="s">
        <v>43</v>
      </c>
      <c r="D103" s="220" t="s">
        <v>44</v>
      </c>
      <c r="E103" s="220" t="s">
        <v>45</v>
      </c>
      <c r="F103" s="220"/>
      <c r="G103" s="220"/>
      <c r="H103" s="221" t="s">
        <v>46</v>
      </c>
      <c r="I103" s="222" t="s">
        <v>47</v>
      </c>
      <c r="J103" s="139"/>
      <c r="K103" s="139"/>
      <c r="L103" s="139"/>
      <c r="M103" s="139"/>
      <c r="N103" s="139"/>
      <c r="O103" s="139"/>
      <c r="P103" s="139"/>
      <c r="Q103" s="139"/>
      <c r="R103" s="141"/>
      <c r="S103" s="211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75" customHeight="1">
      <c r="A104" s="223" t="s">
        <v>48</v>
      </c>
      <c r="B104" s="224">
        <f>+E25</f>
        <v>33004.128</v>
      </c>
      <c r="C104" s="225">
        <f>+J66</f>
        <v>30711.04072</v>
      </c>
      <c r="D104" s="225">
        <f>+J79</f>
        <v>582.817132</v>
      </c>
      <c r="E104" s="226">
        <f>J99</f>
        <v>309.6</v>
      </c>
      <c r="F104" s="226"/>
      <c r="G104" s="226"/>
      <c r="H104" s="227">
        <f>+I25</f>
        <v>499.1147183</v>
      </c>
      <c r="I104" s="228">
        <f>+B104-C104-D104-E104-H104</f>
        <v>901.5554338</v>
      </c>
      <c r="J104" s="139"/>
      <c r="K104" s="139"/>
      <c r="L104" s="139"/>
      <c r="M104" s="139"/>
      <c r="N104" s="139"/>
      <c r="O104" s="139"/>
      <c r="P104" s="139"/>
      <c r="Q104" s="139"/>
      <c r="R104" s="141"/>
      <c r="S104" s="211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9.5" customHeight="1">
      <c r="A105" s="229" t="s">
        <v>49</v>
      </c>
      <c r="B105" s="230"/>
      <c r="C105" s="231">
        <f>+C104/B104</f>
        <v>0.9305211977</v>
      </c>
      <c r="D105" s="231">
        <f>+D104/B104</f>
        <v>0.01765891624</v>
      </c>
      <c r="E105" s="231">
        <f>+E104/B104</f>
        <v>0.009380644748</v>
      </c>
      <c r="F105" s="231"/>
      <c r="G105" s="231"/>
      <c r="H105" s="232">
        <f>+H104/B104</f>
        <v>0.01512279671</v>
      </c>
      <c r="I105" s="233">
        <f>+I104/B104</f>
        <v>0.02731644459</v>
      </c>
      <c r="J105" s="139"/>
      <c r="K105" s="139"/>
      <c r="L105" s="139"/>
      <c r="M105" s="139"/>
      <c r="N105" s="139"/>
      <c r="O105" s="139"/>
      <c r="P105" s="139"/>
      <c r="Q105" s="139"/>
      <c r="R105" s="141"/>
      <c r="S105" s="211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9.5" customHeight="1">
      <c r="A106" s="160"/>
      <c r="B106" s="234"/>
      <c r="C106" s="235"/>
      <c r="D106" s="235"/>
      <c r="E106" s="235"/>
      <c r="F106" s="235"/>
      <c r="G106" s="235"/>
      <c r="H106" s="236"/>
      <c r="I106" s="237"/>
      <c r="J106" s="139"/>
      <c r="K106" s="139"/>
      <c r="L106" s="139"/>
      <c r="M106" s="139"/>
      <c r="N106" s="139"/>
      <c r="O106" s="139"/>
      <c r="P106" s="139"/>
      <c r="Q106" s="139"/>
      <c r="R106" s="141"/>
      <c r="S106" s="211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18.75" customHeight="1">
      <c r="A107" s="238"/>
      <c r="B107" s="239"/>
      <c r="C107" s="239"/>
      <c r="D107" s="239" t="s">
        <v>50</v>
      </c>
      <c r="E107" s="239" t="s">
        <v>48</v>
      </c>
      <c r="F107" s="239"/>
      <c r="G107" s="239"/>
      <c r="H107" s="240">
        <f>+D104+E104+H104+I104</f>
        <v>2293.087284</v>
      </c>
      <c r="I107" s="241"/>
      <c r="J107" s="139"/>
      <c r="K107" s="139"/>
      <c r="L107" s="139"/>
      <c r="M107" s="139"/>
      <c r="N107" s="139"/>
      <c r="O107" s="139"/>
      <c r="P107" s="139"/>
      <c r="Q107" s="139"/>
      <c r="R107" s="141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242"/>
      <c r="B108" s="139"/>
      <c r="C108" s="139"/>
      <c r="D108" s="139"/>
      <c r="E108" s="139" t="s">
        <v>49</v>
      </c>
      <c r="F108" s="139"/>
      <c r="G108" s="139"/>
      <c r="H108" s="236">
        <f>+H107/B104</f>
        <v>0.06947880229</v>
      </c>
      <c r="I108" s="243"/>
      <c r="J108" s="139"/>
      <c r="K108" s="139"/>
      <c r="L108" s="139"/>
      <c r="M108" s="139"/>
      <c r="N108" s="139"/>
      <c r="O108" s="139"/>
      <c r="P108" s="139"/>
      <c r="Q108" s="139"/>
      <c r="R108" s="141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242"/>
      <c r="B109" s="139"/>
      <c r="C109" s="139" t="s">
        <v>51</v>
      </c>
      <c r="D109" s="139"/>
      <c r="E109" s="139"/>
      <c r="F109" s="139"/>
      <c r="G109" s="139"/>
      <c r="H109" s="140"/>
      <c r="I109" s="243"/>
      <c r="J109" s="139"/>
      <c r="K109" s="139"/>
      <c r="L109" s="139"/>
      <c r="M109" s="139"/>
      <c r="N109" s="139"/>
      <c r="O109" s="139"/>
      <c r="P109" s="139"/>
      <c r="Q109" s="139"/>
      <c r="R109" s="141"/>
      <c r="S109" s="140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8.75" customHeight="1">
      <c r="A110" s="242"/>
      <c r="B110" s="139"/>
      <c r="C110" s="139"/>
      <c r="D110" s="139" t="s">
        <v>52</v>
      </c>
      <c r="E110" s="139"/>
      <c r="F110" s="139"/>
      <c r="G110" s="139"/>
      <c r="H110" s="140">
        <f>+H109*(H107-H104)</f>
        <v>0</v>
      </c>
      <c r="I110" s="243"/>
      <c r="J110" s="139"/>
      <c r="K110" s="139"/>
      <c r="L110" s="139"/>
      <c r="M110" s="139"/>
      <c r="N110" s="139"/>
      <c r="O110" s="139"/>
      <c r="P110" s="139"/>
      <c r="Q110" s="139"/>
      <c r="R110" s="141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19.5" customHeight="1">
      <c r="A111" s="244"/>
      <c r="B111" s="245"/>
      <c r="C111" s="245"/>
      <c r="D111" s="245"/>
      <c r="E111" s="245"/>
      <c r="F111" s="245"/>
      <c r="G111" s="245"/>
      <c r="H111" s="246"/>
      <c r="I111" s="247"/>
      <c r="J111" s="139"/>
      <c r="K111" s="139"/>
      <c r="L111" s="139"/>
      <c r="M111" s="139"/>
      <c r="N111" s="139"/>
      <c r="O111" s="139"/>
      <c r="P111" s="139"/>
      <c r="Q111" s="139"/>
      <c r="R111" s="141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18.75" customHeight="1">
      <c r="A112" s="139"/>
      <c r="B112" s="139"/>
      <c r="C112" s="139"/>
      <c r="D112" s="139"/>
      <c r="E112" s="139"/>
      <c r="F112" s="139"/>
      <c r="G112" s="139"/>
      <c r="H112" s="140"/>
      <c r="I112" s="139"/>
      <c r="J112" s="139"/>
      <c r="K112" s="139"/>
      <c r="L112" s="139"/>
      <c r="M112" s="139"/>
      <c r="N112" s="139"/>
      <c r="O112" s="139"/>
      <c r="P112" s="139"/>
      <c r="Q112" s="139"/>
      <c r="R112" s="141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18.75" customHeight="1">
      <c r="A113" s="139"/>
      <c r="B113" s="139"/>
      <c r="C113" s="139"/>
      <c r="D113" s="139"/>
      <c r="E113" s="139"/>
      <c r="F113" s="139"/>
      <c r="G113" s="139"/>
      <c r="H113" s="140"/>
      <c r="I113" s="139"/>
      <c r="J113" s="139"/>
      <c r="K113" s="139"/>
      <c r="L113" s="139"/>
      <c r="M113" s="139"/>
      <c r="N113" s="139"/>
      <c r="O113" s="139"/>
      <c r="P113" s="139"/>
      <c r="Q113" s="139"/>
      <c r="R113" s="141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18.75" customHeight="1">
      <c r="A114" s="139"/>
      <c r="B114" s="139"/>
      <c r="C114" s="139"/>
      <c r="D114" s="139"/>
      <c r="E114" s="139"/>
      <c r="F114" s="139"/>
      <c r="G114" s="139"/>
      <c r="H114" s="140"/>
      <c r="I114" s="139"/>
      <c r="J114" s="139"/>
      <c r="K114" s="139"/>
      <c r="L114" s="139"/>
      <c r="M114" s="139"/>
      <c r="N114" s="139"/>
      <c r="O114" s="139"/>
      <c r="P114" s="139"/>
      <c r="Q114" s="139"/>
      <c r="R114" s="141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8"/>
      <c r="I295" s="7"/>
      <c r="J295" s="7"/>
      <c r="K295" s="7"/>
      <c r="L295" s="7"/>
      <c r="M295" s="7"/>
      <c r="N295" s="7"/>
      <c r="O295" s="7"/>
      <c r="P295" s="7"/>
      <c r="Q295" s="7"/>
      <c r="R295" s="249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8"/>
      <c r="I296" s="7"/>
      <c r="J296" s="7"/>
      <c r="K296" s="7"/>
      <c r="L296" s="7"/>
      <c r="M296" s="7"/>
      <c r="N296" s="7"/>
      <c r="O296" s="7"/>
      <c r="P296" s="7"/>
      <c r="Q296" s="7"/>
      <c r="R296" s="249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8"/>
      <c r="I297" s="7"/>
      <c r="J297" s="7"/>
      <c r="K297" s="7"/>
      <c r="L297" s="7"/>
      <c r="M297" s="7"/>
      <c r="N297" s="7"/>
      <c r="O297" s="7"/>
      <c r="P297" s="7"/>
      <c r="Q297" s="7"/>
      <c r="R297" s="24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8"/>
      <c r="I298" s="7"/>
      <c r="J298" s="7"/>
      <c r="K298" s="7"/>
      <c r="L298" s="7"/>
      <c r="M298" s="7"/>
      <c r="N298" s="7"/>
      <c r="O298" s="7"/>
      <c r="P298" s="7"/>
      <c r="Q298" s="7"/>
      <c r="R298" s="24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8"/>
      <c r="I299" s="7"/>
      <c r="J299" s="7"/>
      <c r="K299" s="7"/>
      <c r="L299" s="7"/>
      <c r="M299" s="7"/>
      <c r="N299" s="7"/>
      <c r="O299" s="7"/>
      <c r="P299" s="7"/>
      <c r="Q299" s="7"/>
      <c r="R299" s="249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8"/>
      <c r="I300" s="7"/>
      <c r="J300" s="7"/>
      <c r="K300" s="7"/>
      <c r="L300" s="7"/>
      <c r="M300" s="7"/>
      <c r="N300" s="7"/>
      <c r="O300" s="7"/>
      <c r="P300" s="7"/>
      <c r="Q300" s="7"/>
      <c r="R300" s="249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8"/>
      <c r="I301" s="7"/>
      <c r="J301" s="7"/>
      <c r="K301" s="7"/>
      <c r="L301" s="7"/>
      <c r="M301" s="7"/>
      <c r="N301" s="7"/>
      <c r="O301" s="7"/>
      <c r="P301" s="7"/>
      <c r="Q301" s="7"/>
      <c r="R301" s="249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8"/>
      <c r="I302" s="7"/>
      <c r="J302" s="7"/>
      <c r="K302" s="7"/>
      <c r="L302" s="7"/>
      <c r="M302" s="7"/>
      <c r="N302" s="7"/>
      <c r="O302" s="7"/>
      <c r="P302" s="7"/>
      <c r="Q302" s="7"/>
      <c r="R302" s="249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8"/>
      <c r="I303" s="7"/>
      <c r="J303" s="7"/>
      <c r="K303" s="7"/>
      <c r="L303" s="7"/>
      <c r="M303" s="7"/>
      <c r="N303" s="7"/>
      <c r="O303" s="7"/>
      <c r="P303" s="7"/>
      <c r="Q303" s="7"/>
      <c r="R303" s="249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8"/>
      <c r="I304" s="7"/>
      <c r="J304" s="7"/>
      <c r="K304" s="7"/>
      <c r="L304" s="7"/>
      <c r="M304" s="7"/>
      <c r="N304" s="7"/>
      <c r="O304" s="7"/>
      <c r="P304" s="7"/>
      <c r="Q304" s="7"/>
      <c r="R304" s="249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8"/>
      <c r="I305" s="7"/>
      <c r="J305" s="7"/>
      <c r="K305" s="7"/>
      <c r="L305" s="7"/>
      <c r="M305" s="7"/>
      <c r="N305" s="7"/>
      <c r="O305" s="7"/>
      <c r="P305" s="7"/>
      <c r="Q305" s="7"/>
      <c r="R305" s="249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8"/>
      <c r="I306" s="7"/>
      <c r="J306" s="7"/>
      <c r="K306" s="7"/>
      <c r="L306" s="7"/>
      <c r="M306" s="7"/>
      <c r="N306" s="7"/>
      <c r="O306" s="7"/>
      <c r="P306" s="7"/>
      <c r="Q306" s="7"/>
      <c r="R306" s="249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8"/>
      <c r="I307" s="7"/>
      <c r="J307" s="7"/>
      <c r="K307" s="7"/>
      <c r="L307" s="7"/>
      <c r="M307" s="7"/>
      <c r="N307" s="7"/>
      <c r="O307" s="7"/>
      <c r="P307" s="7"/>
      <c r="Q307" s="7"/>
      <c r="R307" s="249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8"/>
      <c r="I308" s="7"/>
      <c r="J308" s="7"/>
      <c r="K308" s="7"/>
      <c r="L308" s="7"/>
      <c r="M308" s="7"/>
      <c r="N308" s="7"/>
      <c r="O308" s="7"/>
      <c r="P308" s="7"/>
      <c r="Q308" s="7"/>
      <c r="R308" s="249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8"/>
      <c r="I309" s="7"/>
      <c r="J309" s="7"/>
      <c r="K309" s="7"/>
      <c r="L309" s="7"/>
      <c r="M309" s="7"/>
      <c r="N309" s="7"/>
      <c r="O309" s="7"/>
      <c r="P309" s="7"/>
      <c r="Q309" s="7"/>
      <c r="R309" s="249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8.0" customHeight="1">
      <c r="A310" s="7"/>
      <c r="B310" s="7"/>
      <c r="C310" s="7"/>
      <c r="D310" s="7"/>
      <c r="E310" s="7"/>
      <c r="F310" s="7"/>
      <c r="G310" s="7"/>
      <c r="H310" s="248"/>
      <c r="I310" s="7"/>
      <c r="J310" s="7"/>
      <c r="K310" s="7"/>
      <c r="L310" s="7"/>
      <c r="M310" s="7"/>
      <c r="N310" s="7"/>
      <c r="O310" s="7"/>
      <c r="P310" s="7"/>
      <c r="Q310" s="7"/>
      <c r="R310" s="249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2:E72"/>
    <mergeCell ref="C85:E8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44389.0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89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82</v>
      </c>
      <c r="C8" s="154">
        <v>29.5</v>
      </c>
      <c r="D8" s="155">
        <v>0.0146</v>
      </c>
      <c r="E8" s="156">
        <f>252.81*29.4</f>
        <v>7432.614</v>
      </c>
      <c r="F8" s="156"/>
      <c r="G8" s="156"/>
      <c r="H8" s="157">
        <v>29.4</v>
      </c>
      <c r="I8" s="158">
        <f t="shared" ref="I8:I24" si="1">+D8*E8</f>
        <v>108.5161644</v>
      </c>
      <c r="J8" s="159">
        <f t="shared" ref="J8:J24" si="2">E8-I8</f>
        <v>7324.097836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83</v>
      </c>
      <c r="C9" s="154">
        <v>22.5</v>
      </c>
      <c r="D9" s="155">
        <v>0.1086</v>
      </c>
      <c r="E9" s="156">
        <f>208.59*38.6</f>
        <v>8051.574</v>
      </c>
      <c r="F9" s="156"/>
      <c r="G9" s="156"/>
      <c r="H9" s="157">
        <v>38.6</v>
      </c>
      <c r="I9" s="158">
        <f t="shared" si="1"/>
        <v>874.4009364</v>
      </c>
      <c r="J9" s="159">
        <f t="shared" si="2"/>
        <v>7177.173064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26</v>
      </c>
      <c r="C10" s="154">
        <v>18.5</v>
      </c>
      <c r="D10" s="155">
        <v>0.0846</v>
      </c>
      <c r="E10" s="156">
        <f>219.537*20.2</f>
        <v>4434.6474</v>
      </c>
      <c r="F10" s="156"/>
      <c r="G10" s="156"/>
      <c r="H10" s="157">
        <v>20.2</v>
      </c>
      <c r="I10" s="158">
        <f t="shared" si="1"/>
        <v>375.17117</v>
      </c>
      <c r="J10" s="159">
        <f t="shared" si="2"/>
        <v>4059.47623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customHeight="1">
      <c r="A11" s="153">
        <v>4.0</v>
      </c>
      <c r="B11" s="174" t="s">
        <v>67</v>
      </c>
      <c r="C11" s="154">
        <v>20.5</v>
      </c>
      <c r="D11" s="250">
        <v>0.0813</v>
      </c>
      <c r="E11" s="251">
        <f>238.903*20.45</f>
        <v>4885.56635</v>
      </c>
      <c r="F11" s="251"/>
      <c r="G11" s="251"/>
      <c r="H11" s="157">
        <v>20.45</v>
      </c>
      <c r="I11" s="158">
        <f t="shared" si="1"/>
        <v>397.1965443</v>
      </c>
      <c r="J11" s="159">
        <f t="shared" si="2"/>
        <v>4488.369806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customHeight="1">
      <c r="A12" s="153">
        <v>5.0</v>
      </c>
      <c r="B12" s="174" t="s">
        <v>90</v>
      </c>
      <c r="C12" s="174">
        <v>16.5</v>
      </c>
      <c r="D12" s="250">
        <v>0.1057</v>
      </c>
      <c r="E12" s="251">
        <f>187.669*16.4</f>
        <v>3077.7716</v>
      </c>
      <c r="F12" s="251"/>
      <c r="G12" s="251"/>
      <c r="H12" s="157">
        <v>16.4</v>
      </c>
      <c r="I12" s="158">
        <f t="shared" si="1"/>
        <v>325.3204581</v>
      </c>
      <c r="J12" s="159">
        <f t="shared" si="2"/>
        <v>2752.451142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27882.17335</v>
      </c>
      <c r="F25" s="165"/>
      <c r="G25" s="165"/>
      <c r="H25" s="166"/>
      <c r="I25" s="167">
        <f t="shared" ref="I25:J25" si="3">SUM(I8:I24)</f>
        <v>2080.605273</v>
      </c>
      <c r="J25" s="168">
        <f t="shared" si="3"/>
        <v>25801.56808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91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82</v>
      </c>
      <c r="C32" s="180">
        <v>83.0</v>
      </c>
      <c r="D32" s="180">
        <v>202.0</v>
      </c>
      <c r="E32" s="180">
        <v>176.0</v>
      </c>
      <c r="F32" s="180">
        <f t="shared" ref="F32:F66" si="5">VALUE(IF(RIGHT(B32, 1)="%", RIGHT(B32, 3), 0))</f>
        <v>0</v>
      </c>
      <c r="G32" s="180">
        <f t="shared" ref="G32:G66" si="6">+R32*C32/100*D32/100*E32/100</f>
        <v>89.999888</v>
      </c>
      <c r="H32" s="181">
        <f t="shared" ref="H32:H66" si="7">IF(F32=0, G32, F32*G32)</f>
        <v>89.999888</v>
      </c>
      <c r="I32" s="180">
        <v>1.0</v>
      </c>
      <c r="J32" s="182">
        <f t="shared" ref="J32:J66" si="8">+I32*H32</f>
        <v>89.999888</v>
      </c>
      <c r="K32" s="139"/>
      <c r="L32" s="173">
        <f>D32*25.4/1000</f>
        <v>5.1308</v>
      </c>
      <c r="M32" s="174">
        <f>+I32</f>
        <v>1</v>
      </c>
      <c r="N32" s="174">
        <f>M32*L32</f>
        <v>5.1308</v>
      </c>
      <c r="O32" s="139"/>
      <c r="P32" s="139"/>
      <c r="Q32" s="173"/>
      <c r="R32" s="183">
        <v>30.5</v>
      </c>
      <c r="S32" s="173">
        <f t="shared" ref="S32:S67" si="9">E32/100</f>
        <v>1.76</v>
      </c>
      <c r="T32" s="174">
        <f t="shared" ref="T32:T67" si="10">I32</f>
        <v>1</v>
      </c>
      <c r="U32" s="174">
        <f t="shared" ref="U32:U67" si="11">T32*S32</f>
        <v>1.76</v>
      </c>
      <c r="V32" s="184">
        <f t="shared" ref="V32:V66" si="12">R32*C32/100*D32/100*E32/100</f>
        <v>89.999888</v>
      </c>
      <c r="W32" s="173">
        <f t="shared" ref="W32:X32" si="4">C32/100</f>
        <v>0.83</v>
      </c>
      <c r="X32" s="173">
        <f t="shared" si="4"/>
        <v>2.02</v>
      </c>
      <c r="Y32" s="173">
        <f t="shared" ref="Y32:Y67" si="14">U32</f>
        <v>1.76</v>
      </c>
      <c r="Z32" s="185">
        <f t="shared" ref="Z32:Z67" si="15">W32*X32*Y32</f>
        <v>2.950816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82</v>
      </c>
      <c r="C33" s="186">
        <v>95.0</v>
      </c>
      <c r="D33" s="186">
        <v>202.0</v>
      </c>
      <c r="E33" s="186">
        <v>198.0</v>
      </c>
      <c r="F33" s="186">
        <f t="shared" si="5"/>
        <v>0</v>
      </c>
      <c r="G33" s="186">
        <f t="shared" si="6"/>
        <v>115.88841</v>
      </c>
      <c r="H33" s="187">
        <f t="shared" si="7"/>
        <v>115.88841</v>
      </c>
      <c r="I33" s="186">
        <v>1.0</v>
      </c>
      <c r="J33" s="188">
        <f t="shared" si="8"/>
        <v>115.88841</v>
      </c>
      <c r="K33" s="139"/>
      <c r="L33" s="173"/>
      <c r="M33" s="174"/>
      <c r="N33" s="174"/>
      <c r="O33" s="139"/>
      <c r="P33" s="139"/>
      <c r="Q33" s="173"/>
      <c r="R33" s="183">
        <v>30.5</v>
      </c>
      <c r="S33" s="173">
        <f t="shared" si="9"/>
        <v>1.98</v>
      </c>
      <c r="T33" s="174">
        <f t="shared" si="10"/>
        <v>1</v>
      </c>
      <c r="U33" s="174">
        <f t="shared" si="11"/>
        <v>1.98</v>
      </c>
      <c r="V33" s="184">
        <f t="shared" si="12"/>
        <v>115.88841</v>
      </c>
      <c r="W33" s="173">
        <f t="shared" ref="W33:X33" si="13">C33/100</f>
        <v>0.95</v>
      </c>
      <c r="X33" s="173">
        <f t="shared" si="13"/>
        <v>2.02</v>
      </c>
      <c r="Y33" s="173">
        <f t="shared" si="14"/>
        <v>1.98</v>
      </c>
      <c r="Z33" s="185">
        <f t="shared" si="15"/>
        <v>3.79962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82</v>
      </c>
      <c r="C34" s="186">
        <v>97.0</v>
      </c>
      <c r="D34" s="186">
        <v>202.0</v>
      </c>
      <c r="E34" s="186">
        <v>2839.0</v>
      </c>
      <c r="F34" s="186">
        <f t="shared" si="5"/>
        <v>0</v>
      </c>
      <c r="G34" s="186">
        <f t="shared" si="6"/>
        <v>1696.634663</v>
      </c>
      <c r="H34" s="187">
        <f t="shared" si="7"/>
        <v>1696.634663</v>
      </c>
      <c r="I34" s="186">
        <v>1.0</v>
      </c>
      <c r="J34" s="188">
        <f t="shared" si="8"/>
        <v>1696.634663</v>
      </c>
      <c r="K34" s="139"/>
      <c r="L34" s="173">
        <f t="shared" ref="L34:L56" si="17">D34*25.4/1000</f>
        <v>5.1308</v>
      </c>
      <c r="M34" s="174">
        <f t="shared" ref="M34:M66" si="18">+I34</f>
        <v>1</v>
      </c>
      <c r="N34" s="174">
        <f t="shared" ref="N34:N56" si="19">M34*L34</f>
        <v>5.1308</v>
      </c>
      <c r="O34" s="139"/>
      <c r="P34" s="139"/>
      <c r="Q34" s="173">
        <v>1685.0</v>
      </c>
      <c r="R34" s="183">
        <v>30.5</v>
      </c>
      <c r="S34" s="173">
        <f t="shared" si="9"/>
        <v>28.39</v>
      </c>
      <c r="T34" s="174">
        <f t="shared" si="10"/>
        <v>1</v>
      </c>
      <c r="U34" s="174">
        <f t="shared" si="11"/>
        <v>28.39</v>
      </c>
      <c r="V34" s="184">
        <f t="shared" si="12"/>
        <v>1696.634663</v>
      </c>
      <c r="W34" s="173">
        <f t="shared" ref="W34:X34" si="16">C34/100</f>
        <v>0.97</v>
      </c>
      <c r="X34" s="173">
        <f t="shared" si="16"/>
        <v>2.02</v>
      </c>
      <c r="Y34" s="173">
        <f t="shared" si="14"/>
        <v>28.39</v>
      </c>
      <c r="Z34" s="185">
        <f t="shared" si="15"/>
        <v>55.627366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82</v>
      </c>
      <c r="C35" s="186">
        <v>98.0</v>
      </c>
      <c r="D35" s="186">
        <v>202.0</v>
      </c>
      <c r="E35" s="186">
        <v>2786.0</v>
      </c>
      <c r="F35" s="186">
        <f t="shared" si="5"/>
        <v>0</v>
      </c>
      <c r="G35" s="186">
        <f t="shared" si="6"/>
        <v>1682.125508</v>
      </c>
      <c r="H35" s="187">
        <f t="shared" si="7"/>
        <v>1682.125508</v>
      </c>
      <c r="I35" s="186">
        <v>1.0</v>
      </c>
      <c r="J35" s="188">
        <f t="shared" si="8"/>
        <v>1682.125508</v>
      </c>
      <c r="K35" s="139"/>
      <c r="L35" s="173">
        <f t="shared" si="17"/>
        <v>5.1308</v>
      </c>
      <c r="M35" s="174">
        <f t="shared" si="18"/>
        <v>1</v>
      </c>
      <c r="N35" s="174">
        <f t="shared" si="19"/>
        <v>5.1308</v>
      </c>
      <c r="O35" s="139"/>
      <c r="P35" s="139"/>
      <c r="Q35" s="173">
        <v>1680.0</v>
      </c>
      <c r="R35" s="183">
        <v>30.5</v>
      </c>
      <c r="S35" s="173">
        <f t="shared" si="9"/>
        <v>27.86</v>
      </c>
      <c r="T35" s="174">
        <f t="shared" si="10"/>
        <v>1</v>
      </c>
      <c r="U35" s="174">
        <f t="shared" si="11"/>
        <v>27.86</v>
      </c>
      <c r="V35" s="184">
        <f t="shared" si="12"/>
        <v>1682.125508</v>
      </c>
      <c r="W35" s="173">
        <f t="shared" ref="W35:X35" si="20">C35/100</f>
        <v>0.98</v>
      </c>
      <c r="X35" s="173">
        <f t="shared" si="20"/>
        <v>2.02</v>
      </c>
      <c r="Y35" s="173">
        <f t="shared" si="14"/>
        <v>27.86</v>
      </c>
      <c r="Z35" s="185">
        <f t="shared" si="15"/>
        <v>55.151656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82</v>
      </c>
      <c r="C36" s="186">
        <v>97.0</v>
      </c>
      <c r="D36" s="186">
        <v>202.0</v>
      </c>
      <c r="E36" s="186">
        <v>2787.0</v>
      </c>
      <c r="F36" s="186">
        <f t="shared" si="5"/>
        <v>0</v>
      </c>
      <c r="G36" s="186">
        <f t="shared" si="6"/>
        <v>1665.558579</v>
      </c>
      <c r="H36" s="187">
        <f t="shared" si="7"/>
        <v>1665.558579</v>
      </c>
      <c r="I36" s="186">
        <v>1.0</v>
      </c>
      <c r="J36" s="188">
        <f t="shared" si="8"/>
        <v>1665.558579</v>
      </c>
      <c r="K36" s="139"/>
      <c r="L36" s="173">
        <f t="shared" si="17"/>
        <v>5.1308</v>
      </c>
      <c r="M36" s="174">
        <f t="shared" si="18"/>
        <v>1</v>
      </c>
      <c r="N36" s="174">
        <f t="shared" si="19"/>
        <v>5.1308</v>
      </c>
      <c r="O36" s="139"/>
      <c r="P36" s="139"/>
      <c r="Q36" s="173">
        <v>1665.0</v>
      </c>
      <c r="R36" s="183">
        <v>30.5</v>
      </c>
      <c r="S36" s="173">
        <f t="shared" si="9"/>
        <v>27.87</v>
      </c>
      <c r="T36" s="174">
        <f t="shared" si="10"/>
        <v>1</v>
      </c>
      <c r="U36" s="174">
        <f t="shared" si="11"/>
        <v>27.87</v>
      </c>
      <c r="V36" s="184">
        <f t="shared" si="12"/>
        <v>1665.558579</v>
      </c>
      <c r="W36" s="173">
        <f t="shared" ref="W36:X36" si="21">C36/100</f>
        <v>0.97</v>
      </c>
      <c r="X36" s="173">
        <f t="shared" si="21"/>
        <v>2.02</v>
      </c>
      <c r="Y36" s="173">
        <f t="shared" si="14"/>
        <v>27.87</v>
      </c>
      <c r="Z36" s="185">
        <f t="shared" si="15"/>
        <v>54.608478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82</v>
      </c>
      <c r="C37" s="186">
        <v>90.0</v>
      </c>
      <c r="D37" s="186">
        <v>202.0</v>
      </c>
      <c r="E37" s="186">
        <v>2739.0</v>
      </c>
      <c r="F37" s="186">
        <f t="shared" si="5"/>
        <v>0</v>
      </c>
      <c r="G37" s="186">
        <f t="shared" si="6"/>
        <v>1518.74811</v>
      </c>
      <c r="H37" s="187">
        <f t="shared" si="7"/>
        <v>1518.74811</v>
      </c>
      <c r="I37" s="186">
        <v>1.0</v>
      </c>
      <c r="J37" s="188">
        <f t="shared" si="8"/>
        <v>1518.74811</v>
      </c>
      <c r="K37" s="139"/>
      <c r="L37" s="173">
        <f t="shared" si="17"/>
        <v>5.1308</v>
      </c>
      <c r="M37" s="174">
        <f t="shared" si="18"/>
        <v>1</v>
      </c>
      <c r="N37" s="174">
        <f t="shared" si="19"/>
        <v>5.1308</v>
      </c>
      <c r="O37" s="139"/>
      <c r="P37" s="139"/>
      <c r="Q37" s="173">
        <v>1620.0</v>
      </c>
      <c r="R37" s="183">
        <v>30.5</v>
      </c>
      <c r="S37" s="173">
        <f t="shared" si="9"/>
        <v>27.39</v>
      </c>
      <c r="T37" s="174">
        <f t="shared" si="10"/>
        <v>1</v>
      </c>
      <c r="U37" s="174">
        <f t="shared" si="11"/>
        <v>27.39</v>
      </c>
      <c r="V37" s="184">
        <f t="shared" si="12"/>
        <v>1518.74811</v>
      </c>
      <c r="W37" s="173">
        <f t="shared" ref="W37:X37" si="22">C37/100</f>
        <v>0.9</v>
      </c>
      <c r="X37" s="173">
        <f t="shared" si="22"/>
        <v>2.02</v>
      </c>
      <c r="Y37" s="173">
        <f t="shared" si="14"/>
        <v>27.39</v>
      </c>
      <c r="Z37" s="185">
        <f t="shared" si="15"/>
        <v>49.79502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79" t="s">
        <v>83</v>
      </c>
      <c r="C38" s="180">
        <v>86.0</v>
      </c>
      <c r="D38" s="180">
        <v>208.0</v>
      </c>
      <c r="E38" s="180">
        <v>172.0</v>
      </c>
      <c r="F38" s="180">
        <f t="shared" si="5"/>
        <v>0</v>
      </c>
      <c r="G38" s="180">
        <f t="shared" si="6"/>
        <v>67.688192</v>
      </c>
      <c r="H38" s="181">
        <f t="shared" si="7"/>
        <v>67.688192</v>
      </c>
      <c r="I38" s="180">
        <v>1.0</v>
      </c>
      <c r="J38" s="182">
        <f t="shared" si="8"/>
        <v>67.688192</v>
      </c>
      <c r="K38" s="139"/>
      <c r="L38" s="173">
        <f t="shared" si="17"/>
        <v>5.2832</v>
      </c>
      <c r="M38" s="174">
        <f t="shared" si="18"/>
        <v>1</v>
      </c>
      <c r="N38" s="174">
        <f t="shared" si="19"/>
        <v>5.2832</v>
      </c>
      <c r="O38" s="139"/>
      <c r="P38" s="139"/>
      <c r="Q38" s="173"/>
      <c r="R38" s="183">
        <v>22.0</v>
      </c>
      <c r="S38" s="173">
        <f t="shared" si="9"/>
        <v>1.72</v>
      </c>
      <c r="T38" s="174">
        <f t="shared" si="10"/>
        <v>1</v>
      </c>
      <c r="U38" s="174">
        <f t="shared" si="11"/>
        <v>1.72</v>
      </c>
      <c r="V38" s="184">
        <f t="shared" si="12"/>
        <v>67.688192</v>
      </c>
      <c r="W38" s="173">
        <f t="shared" ref="W38:X38" si="23">C38/100</f>
        <v>0.86</v>
      </c>
      <c r="X38" s="173">
        <f t="shared" si="23"/>
        <v>2.08</v>
      </c>
      <c r="Y38" s="173">
        <f t="shared" si="14"/>
        <v>1.72</v>
      </c>
      <c r="Z38" s="185">
        <f t="shared" si="15"/>
        <v>3.076736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83</v>
      </c>
      <c r="C39" s="186">
        <v>102.0</v>
      </c>
      <c r="D39" s="186">
        <v>208.0</v>
      </c>
      <c r="E39" s="186">
        <v>137.0</v>
      </c>
      <c r="F39" s="186">
        <f t="shared" si="5"/>
        <v>0</v>
      </c>
      <c r="G39" s="186">
        <f t="shared" si="6"/>
        <v>63.945024</v>
      </c>
      <c r="H39" s="187">
        <f t="shared" si="7"/>
        <v>63.945024</v>
      </c>
      <c r="I39" s="186">
        <v>1.0</v>
      </c>
      <c r="J39" s="188">
        <f t="shared" si="8"/>
        <v>63.945024</v>
      </c>
      <c r="K39" s="139"/>
      <c r="L39" s="173">
        <f t="shared" si="17"/>
        <v>5.2832</v>
      </c>
      <c r="M39" s="174">
        <f t="shared" si="18"/>
        <v>1</v>
      </c>
      <c r="N39" s="174">
        <f t="shared" si="19"/>
        <v>5.2832</v>
      </c>
      <c r="O39" s="139"/>
      <c r="P39" s="139"/>
      <c r="Q39" s="173"/>
      <c r="R39" s="183">
        <v>22.0</v>
      </c>
      <c r="S39" s="173">
        <f t="shared" si="9"/>
        <v>1.37</v>
      </c>
      <c r="T39" s="174">
        <f t="shared" si="10"/>
        <v>1</v>
      </c>
      <c r="U39" s="174">
        <f t="shared" si="11"/>
        <v>1.37</v>
      </c>
      <c r="V39" s="184">
        <f t="shared" si="12"/>
        <v>63.945024</v>
      </c>
      <c r="W39" s="173">
        <f t="shared" ref="W39:X39" si="24">C39/100</f>
        <v>1.02</v>
      </c>
      <c r="X39" s="173">
        <f t="shared" si="24"/>
        <v>2.08</v>
      </c>
      <c r="Y39" s="173">
        <f t="shared" si="14"/>
        <v>1.37</v>
      </c>
      <c r="Z39" s="185">
        <f t="shared" si="15"/>
        <v>2.906592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86" t="s">
        <v>83</v>
      </c>
      <c r="C40" s="186">
        <v>103.0</v>
      </c>
      <c r="D40" s="186">
        <v>208.0</v>
      </c>
      <c r="E40" s="186">
        <v>2784.0</v>
      </c>
      <c r="F40" s="186">
        <f t="shared" si="5"/>
        <v>0</v>
      </c>
      <c r="G40" s="186">
        <f t="shared" si="6"/>
        <v>1312.177152</v>
      </c>
      <c r="H40" s="187">
        <f t="shared" si="7"/>
        <v>1312.177152</v>
      </c>
      <c r="I40" s="186">
        <v>1.0</v>
      </c>
      <c r="J40" s="188">
        <f t="shared" si="8"/>
        <v>1312.177152</v>
      </c>
      <c r="K40" s="139"/>
      <c r="L40" s="173">
        <f t="shared" si="17"/>
        <v>5.2832</v>
      </c>
      <c r="M40" s="174">
        <f t="shared" si="18"/>
        <v>1</v>
      </c>
      <c r="N40" s="174">
        <f t="shared" si="19"/>
        <v>5.2832</v>
      </c>
      <c r="O40" s="139"/>
      <c r="P40" s="139"/>
      <c r="Q40" s="173">
        <v>1345.0</v>
      </c>
      <c r="R40" s="183">
        <v>22.0</v>
      </c>
      <c r="S40" s="173">
        <f t="shared" si="9"/>
        <v>27.84</v>
      </c>
      <c r="T40" s="174">
        <f t="shared" si="10"/>
        <v>1</v>
      </c>
      <c r="U40" s="174">
        <f t="shared" si="11"/>
        <v>27.84</v>
      </c>
      <c r="V40" s="184">
        <f t="shared" si="12"/>
        <v>1312.177152</v>
      </c>
      <c r="W40" s="173">
        <f t="shared" ref="W40:X40" si="25">C40/100</f>
        <v>1.03</v>
      </c>
      <c r="X40" s="173">
        <f t="shared" si="25"/>
        <v>2.08</v>
      </c>
      <c r="Y40" s="173">
        <f t="shared" si="14"/>
        <v>27.84</v>
      </c>
      <c r="Z40" s="185">
        <f t="shared" si="15"/>
        <v>59.644416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83</v>
      </c>
      <c r="C41" s="186">
        <v>102.0</v>
      </c>
      <c r="D41" s="186">
        <v>208.0</v>
      </c>
      <c r="E41" s="186">
        <v>2775.0</v>
      </c>
      <c r="F41" s="186">
        <f t="shared" si="5"/>
        <v>0</v>
      </c>
      <c r="G41" s="186">
        <f t="shared" si="6"/>
        <v>1295.2368</v>
      </c>
      <c r="H41" s="187">
        <f t="shared" si="7"/>
        <v>1295.2368</v>
      </c>
      <c r="I41" s="186">
        <v>1.0</v>
      </c>
      <c r="J41" s="188">
        <f t="shared" si="8"/>
        <v>1295.2368</v>
      </c>
      <c r="K41" s="139"/>
      <c r="L41" s="173">
        <f t="shared" si="17"/>
        <v>5.2832</v>
      </c>
      <c r="M41" s="174">
        <f t="shared" si="18"/>
        <v>1</v>
      </c>
      <c r="N41" s="174">
        <f t="shared" si="19"/>
        <v>5.2832</v>
      </c>
      <c r="O41" s="139"/>
      <c r="P41" s="139"/>
      <c r="Q41" s="173">
        <v>1345.0</v>
      </c>
      <c r="R41" s="183">
        <v>22.0</v>
      </c>
      <c r="S41" s="173">
        <f t="shared" si="9"/>
        <v>27.75</v>
      </c>
      <c r="T41" s="174">
        <f t="shared" si="10"/>
        <v>1</v>
      </c>
      <c r="U41" s="174">
        <f t="shared" si="11"/>
        <v>27.75</v>
      </c>
      <c r="V41" s="184">
        <f t="shared" si="12"/>
        <v>1295.2368</v>
      </c>
      <c r="W41" s="173">
        <f t="shared" ref="W41:X41" si="26">C41/100</f>
        <v>1.02</v>
      </c>
      <c r="X41" s="173">
        <f t="shared" si="26"/>
        <v>2.08</v>
      </c>
      <c r="Y41" s="173">
        <f t="shared" si="14"/>
        <v>27.75</v>
      </c>
      <c r="Z41" s="185">
        <f t="shared" si="15"/>
        <v>58.8744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83</v>
      </c>
      <c r="C42" s="186">
        <v>102.0</v>
      </c>
      <c r="D42" s="186">
        <v>208.0</v>
      </c>
      <c r="E42" s="186">
        <v>2785.0</v>
      </c>
      <c r="F42" s="186">
        <f t="shared" si="5"/>
        <v>0</v>
      </c>
      <c r="G42" s="186">
        <f t="shared" si="6"/>
        <v>1299.90432</v>
      </c>
      <c r="H42" s="187">
        <f t="shared" si="7"/>
        <v>1299.90432</v>
      </c>
      <c r="I42" s="186">
        <v>1.0</v>
      </c>
      <c r="J42" s="188">
        <f t="shared" si="8"/>
        <v>1299.90432</v>
      </c>
      <c r="K42" s="139"/>
      <c r="L42" s="173">
        <f t="shared" si="17"/>
        <v>5.2832</v>
      </c>
      <c r="M42" s="174">
        <f t="shared" si="18"/>
        <v>1</v>
      </c>
      <c r="N42" s="174">
        <f t="shared" si="19"/>
        <v>5.2832</v>
      </c>
      <c r="O42" s="139"/>
      <c r="P42" s="139"/>
      <c r="Q42" s="173">
        <v>1355.0</v>
      </c>
      <c r="R42" s="183">
        <v>22.0</v>
      </c>
      <c r="S42" s="173">
        <f t="shared" si="9"/>
        <v>27.85</v>
      </c>
      <c r="T42" s="174">
        <f t="shared" si="10"/>
        <v>1</v>
      </c>
      <c r="U42" s="174">
        <f t="shared" si="11"/>
        <v>27.85</v>
      </c>
      <c r="V42" s="184">
        <f t="shared" si="12"/>
        <v>1299.90432</v>
      </c>
      <c r="W42" s="173">
        <f t="shared" ref="W42:X42" si="27">C42/100</f>
        <v>1.02</v>
      </c>
      <c r="X42" s="173">
        <f t="shared" si="27"/>
        <v>2.08</v>
      </c>
      <c r="Y42" s="173">
        <f t="shared" si="14"/>
        <v>27.85</v>
      </c>
      <c r="Z42" s="185">
        <f t="shared" si="15"/>
        <v>59.08656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83</v>
      </c>
      <c r="C43" s="186">
        <v>103.0</v>
      </c>
      <c r="D43" s="186">
        <v>208.0</v>
      </c>
      <c r="E43" s="186">
        <v>2860.0</v>
      </c>
      <c r="F43" s="186">
        <f t="shared" si="5"/>
        <v>0</v>
      </c>
      <c r="G43" s="186">
        <f t="shared" si="6"/>
        <v>1347.99808</v>
      </c>
      <c r="H43" s="187">
        <f t="shared" si="7"/>
        <v>1347.99808</v>
      </c>
      <c r="I43" s="186">
        <v>1.0</v>
      </c>
      <c r="J43" s="188">
        <f t="shared" si="8"/>
        <v>1347.99808</v>
      </c>
      <c r="K43" s="139"/>
      <c r="L43" s="173">
        <f t="shared" si="17"/>
        <v>5.2832</v>
      </c>
      <c r="M43" s="174">
        <f t="shared" si="18"/>
        <v>1</v>
      </c>
      <c r="N43" s="174">
        <f t="shared" si="19"/>
        <v>5.2832</v>
      </c>
      <c r="O43" s="139"/>
      <c r="P43" s="139"/>
      <c r="Q43" s="173">
        <v>1370.0</v>
      </c>
      <c r="R43" s="183">
        <v>22.0</v>
      </c>
      <c r="S43" s="173">
        <f t="shared" si="9"/>
        <v>28.6</v>
      </c>
      <c r="T43" s="174">
        <f t="shared" si="10"/>
        <v>1</v>
      </c>
      <c r="U43" s="174">
        <f t="shared" si="11"/>
        <v>28.6</v>
      </c>
      <c r="V43" s="184">
        <f t="shared" si="12"/>
        <v>1347.99808</v>
      </c>
      <c r="W43" s="173">
        <f t="shared" ref="W43:X43" si="28">C43/100</f>
        <v>1.03</v>
      </c>
      <c r="X43" s="173">
        <f t="shared" si="28"/>
        <v>2.08</v>
      </c>
      <c r="Y43" s="173">
        <f t="shared" si="14"/>
        <v>28.6</v>
      </c>
      <c r="Z43" s="185">
        <f t="shared" si="15"/>
        <v>61.27264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83</v>
      </c>
      <c r="C44" s="186">
        <v>103.0</v>
      </c>
      <c r="D44" s="186">
        <v>208.0</v>
      </c>
      <c r="E44" s="186">
        <v>2787.0</v>
      </c>
      <c r="F44" s="186">
        <f t="shared" si="5"/>
        <v>0</v>
      </c>
      <c r="G44" s="186">
        <f t="shared" si="6"/>
        <v>1313.591136</v>
      </c>
      <c r="H44" s="187">
        <f t="shared" si="7"/>
        <v>1313.591136</v>
      </c>
      <c r="I44" s="186">
        <v>1.0</v>
      </c>
      <c r="J44" s="188">
        <f t="shared" si="8"/>
        <v>1313.591136</v>
      </c>
      <c r="K44" s="139"/>
      <c r="L44" s="173">
        <f t="shared" si="17"/>
        <v>5.2832</v>
      </c>
      <c r="M44" s="174">
        <f t="shared" si="18"/>
        <v>1</v>
      </c>
      <c r="N44" s="174">
        <f t="shared" si="19"/>
        <v>5.2832</v>
      </c>
      <c r="O44" s="139"/>
      <c r="P44" s="139"/>
      <c r="Q44" s="173">
        <v>1385.0</v>
      </c>
      <c r="R44" s="183">
        <v>22.0</v>
      </c>
      <c r="S44" s="173">
        <f t="shared" si="9"/>
        <v>27.87</v>
      </c>
      <c r="T44" s="174">
        <f t="shared" si="10"/>
        <v>1</v>
      </c>
      <c r="U44" s="174">
        <f t="shared" si="11"/>
        <v>27.87</v>
      </c>
      <c r="V44" s="184">
        <f t="shared" si="12"/>
        <v>1313.591136</v>
      </c>
      <c r="W44" s="173">
        <f t="shared" ref="W44:X44" si="29">C44/100</f>
        <v>1.03</v>
      </c>
      <c r="X44" s="173">
        <f t="shared" si="29"/>
        <v>2.08</v>
      </c>
      <c r="Y44" s="173">
        <f t="shared" si="14"/>
        <v>27.87</v>
      </c>
      <c r="Z44" s="185">
        <f t="shared" si="15"/>
        <v>59.708688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79" t="s">
        <v>26</v>
      </c>
      <c r="C45" s="180">
        <v>80.0</v>
      </c>
      <c r="D45" s="180">
        <v>216.0</v>
      </c>
      <c r="E45" s="180">
        <v>200.0</v>
      </c>
      <c r="F45" s="180">
        <f t="shared" si="5"/>
        <v>0</v>
      </c>
      <c r="G45" s="180">
        <f t="shared" si="6"/>
        <v>69.12</v>
      </c>
      <c r="H45" s="181">
        <f t="shared" si="7"/>
        <v>69.12</v>
      </c>
      <c r="I45" s="180">
        <v>1.0</v>
      </c>
      <c r="J45" s="182">
        <f t="shared" si="8"/>
        <v>69.12</v>
      </c>
      <c r="K45" s="139"/>
      <c r="L45" s="173">
        <f t="shared" si="17"/>
        <v>5.4864</v>
      </c>
      <c r="M45" s="174">
        <f t="shared" si="18"/>
        <v>1</v>
      </c>
      <c r="N45" s="174">
        <f t="shared" si="19"/>
        <v>5.4864</v>
      </c>
      <c r="O45" s="139"/>
      <c r="P45" s="139"/>
      <c r="Q45" s="173"/>
      <c r="R45" s="183">
        <v>20.0</v>
      </c>
      <c r="S45" s="173">
        <f t="shared" si="9"/>
        <v>2</v>
      </c>
      <c r="T45" s="174">
        <f t="shared" si="10"/>
        <v>1</v>
      </c>
      <c r="U45" s="174">
        <f t="shared" si="11"/>
        <v>2</v>
      </c>
      <c r="V45" s="184">
        <f t="shared" si="12"/>
        <v>69.12</v>
      </c>
      <c r="W45" s="173">
        <f t="shared" ref="W45:X45" si="30">C45/100</f>
        <v>0.8</v>
      </c>
      <c r="X45" s="173">
        <f t="shared" si="30"/>
        <v>2.16</v>
      </c>
      <c r="Y45" s="173">
        <f t="shared" si="14"/>
        <v>2</v>
      </c>
      <c r="Z45" s="185">
        <f t="shared" si="15"/>
        <v>3.456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86" t="s">
        <v>26</v>
      </c>
      <c r="C46" s="186">
        <v>99.0</v>
      </c>
      <c r="D46" s="186">
        <v>216.0</v>
      </c>
      <c r="E46" s="186">
        <v>144.0</v>
      </c>
      <c r="F46" s="186">
        <f t="shared" si="5"/>
        <v>0</v>
      </c>
      <c r="G46" s="186">
        <f t="shared" si="6"/>
        <v>61.58592</v>
      </c>
      <c r="H46" s="187">
        <f t="shared" si="7"/>
        <v>61.58592</v>
      </c>
      <c r="I46" s="186">
        <v>1.0</v>
      </c>
      <c r="J46" s="188">
        <f t="shared" si="8"/>
        <v>61.58592</v>
      </c>
      <c r="K46" s="139"/>
      <c r="L46" s="173">
        <f t="shared" si="17"/>
        <v>5.4864</v>
      </c>
      <c r="M46" s="174">
        <f t="shared" si="18"/>
        <v>1</v>
      </c>
      <c r="N46" s="174">
        <f t="shared" si="19"/>
        <v>5.4864</v>
      </c>
      <c r="O46" s="139"/>
      <c r="P46" s="139"/>
      <c r="Q46" s="173"/>
      <c r="R46" s="183">
        <v>20.0</v>
      </c>
      <c r="S46" s="173">
        <f t="shared" si="9"/>
        <v>1.44</v>
      </c>
      <c r="T46" s="174">
        <f t="shared" si="10"/>
        <v>1</v>
      </c>
      <c r="U46" s="174">
        <f t="shared" si="11"/>
        <v>1.44</v>
      </c>
      <c r="V46" s="184">
        <f t="shared" si="12"/>
        <v>61.58592</v>
      </c>
      <c r="W46" s="173">
        <f t="shared" ref="W46:X46" si="31">C46/100</f>
        <v>0.99</v>
      </c>
      <c r="X46" s="173">
        <f t="shared" si="31"/>
        <v>2.16</v>
      </c>
      <c r="Y46" s="173">
        <f t="shared" si="14"/>
        <v>1.44</v>
      </c>
      <c r="Z46" s="185">
        <f t="shared" si="15"/>
        <v>3.079296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16.0</v>
      </c>
      <c r="B47" s="186" t="s">
        <v>26</v>
      </c>
      <c r="C47" s="186">
        <v>106.0</v>
      </c>
      <c r="D47" s="186">
        <v>216.0</v>
      </c>
      <c r="E47" s="186">
        <v>144.0</v>
      </c>
      <c r="F47" s="186">
        <f t="shared" si="5"/>
        <v>0</v>
      </c>
      <c r="G47" s="186">
        <f t="shared" si="6"/>
        <v>65.94048</v>
      </c>
      <c r="H47" s="187">
        <f t="shared" si="7"/>
        <v>65.94048</v>
      </c>
      <c r="I47" s="186">
        <v>1.0</v>
      </c>
      <c r="J47" s="188">
        <f t="shared" si="8"/>
        <v>65.94048</v>
      </c>
      <c r="K47" s="139"/>
      <c r="L47" s="173">
        <f t="shared" si="17"/>
        <v>5.4864</v>
      </c>
      <c r="M47" s="174">
        <f t="shared" si="18"/>
        <v>1</v>
      </c>
      <c r="N47" s="174">
        <f t="shared" si="19"/>
        <v>5.4864</v>
      </c>
      <c r="O47" s="139"/>
      <c r="P47" s="139"/>
      <c r="Q47" s="173"/>
      <c r="R47" s="183">
        <v>20.0</v>
      </c>
      <c r="S47" s="173">
        <f t="shared" si="9"/>
        <v>1.44</v>
      </c>
      <c r="T47" s="174">
        <f t="shared" si="10"/>
        <v>1</v>
      </c>
      <c r="U47" s="174">
        <f t="shared" si="11"/>
        <v>1.44</v>
      </c>
      <c r="V47" s="184">
        <f t="shared" si="12"/>
        <v>65.94048</v>
      </c>
      <c r="W47" s="173">
        <f t="shared" ref="W47:X47" si="32">C47/100</f>
        <v>1.06</v>
      </c>
      <c r="X47" s="173">
        <f t="shared" si="32"/>
        <v>2.16</v>
      </c>
      <c r="Y47" s="173">
        <f t="shared" si="14"/>
        <v>1.44</v>
      </c>
      <c r="Z47" s="185">
        <f t="shared" si="15"/>
        <v>3.297024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17.0</v>
      </c>
      <c r="B48" s="186" t="s">
        <v>26</v>
      </c>
      <c r="C48" s="186">
        <v>101.0</v>
      </c>
      <c r="D48" s="186">
        <v>217.0</v>
      </c>
      <c r="E48" s="186">
        <v>2779.0</v>
      </c>
      <c r="F48" s="186">
        <f t="shared" si="5"/>
        <v>0</v>
      </c>
      <c r="G48" s="186">
        <f t="shared" si="6"/>
        <v>1218.14686</v>
      </c>
      <c r="H48" s="187">
        <f t="shared" si="7"/>
        <v>1218.14686</v>
      </c>
      <c r="I48" s="186">
        <v>1.0</v>
      </c>
      <c r="J48" s="188">
        <f t="shared" si="8"/>
        <v>1218.14686</v>
      </c>
      <c r="K48" s="139"/>
      <c r="L48" s="173">
        <f t="shared" si="17"/>
        <v>5.5118</v>
      </c>
      <c r="M48" s="174">
        <f t="shared" si="18"/>
        <v>1</v>
      </c>
      <c r="N48" s="174">
        <f t="shared" si="19"/>
        <v>5.5118</v>
      </c>
      <c r="O48" s="139"/>
      <c r="P48" s="139"/>
      <c r="Q48" s="173">
        <v>1220.0</v>
      </c>
      <c r="R48" s="183">
        <v>20.0</v>
      </c>
      <c r="S48" s="173">
        <f t="shared" si="9"/>
        <v>27.79</v>
      </c>
      <c r="T48" s="174">
        <f t="shared" si="10"/>
        <v>1</v>
      </c>
      <c r="U48" s="174">
        <f t="shared" si="11"/>
        <v>27.79</v>
      </c>
      <c r="V48" s="184">
        <f t="shared" si="12"/>
        <v>1218.14686</v>
      </c>
      <c r="W48" s="173">
        <f t="shared" ref="W48:X48" si="33">C48/100</f>
        <v>1.01</v>
      </c>
      <c r="X48" s="173">
        <f t="shared" si="33"/>
        <v>2.17</v>
      </c>
      <c r="Y48" s="173">
        <f t="shared" si="14"/>
        <v>27.79</v>
      </c>
      <c r="Z48" s="185">
        <f t="shared" si="15"/>
        <v>60.907343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18.0</v>
      </c>
      <c r="B49" s="186" t="s">
        <v>26</v>
      </c>
      <c r="C49" s="186">
        <v>102.0</v>
      </c>
      <c r="D49" s="186">
        <v>217.0</v>
      </c>
      <c r="E49" s="186">
        <v>2765.0</v>
      </c>
      <c r="F49" s="186">
        <f t="shared" si="5"/>
        <v>0</v>
      </c>
      <c r="G49" s="186">
        <f t="shared" si="6"/>
        <v>1224.0102</v>
      </c>
      <c r="H49" s="187">
        <f t="shared" si="7"/>
        <v>1224.0102</v>
      </c>
      <c r="I49" s="186">
        <v>1.0</v>
      </c>
      <c r="J49" s="188">
        <f t="shared" si="8"/>
        <v>1224.0102</v>
      </c>
      <c r="K49" s="139"/>
      <c r="L49" s="173">
        <f t="shared" si="17"/>
        <v>5.5118</v>
      </c>
      <c r="M49" s="174">
        <f t="shared" si="18"/>
        <v>1</v>
      </c>
      <c r="N49" s="174">
        <f t="shared" si="19"/>
        <v>5.5118</v>
      </c>
      <c r="O49" s="139"/>
      <c r="P49" s="139"/>
      <c r="Q49" s="173">
        <v>1210.0</v>
      </c>
      <c r="R49" s="183">
        <v>20.0</v>
      </c>
      <c r="S49" s="173">
        <f t="shared" si="9"/>
        <v>27.65</v>
      </c>
      <c r="T49" s="174">
        <f t="shared" si="10"/>
        <v>1</v>
      </c>
      <c r="U49" s="174">
        <f t="shared" si="11"/>
        <v>27.65</v>
      </c>
      <c r="V49" s="184">
        <f t="shared" si="12"/>
        <v>1224.0102</v>
      </c>
      <c r="W49" s="173">
        <f t="shared" ref="W49:X49" si="34">C49/100</f>
        <v>1.02</v>
      </c>
      <c r="X49" s="173">
        <f t="shared" si="34"/>
        <v>2.17</v>
      </c>
      <c r="Y49" s="173">
        <f t="shared" si="14"/>
        <v>27.65</v>
      </c>
      <c r="Z49" s="185">
        <f t="shared" si="15"/>
        <v>61.20051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19.0</v>
      </c>
      <c r="B50" s="186" t="s">
        <v>26</v>
      </c>
      <c r="C50" s="186">
        <v>104.0</v>
      </c>
      <c r="D50" s="186">
        <v>217.0</v>
      </c>
      <c r="E50" s="186">
        <v>2773.0</v>
      </c>
      <c r="F50" s="186">
        <f t="shared" si="5"/>
        <v>0</v>
      </c>
      <c r="G50" s="186">
        <f t="shared" si="6"/>
        <v>1251.62128</v>
      </c>
      <c r="H50" s="187">
        <f t="shared" si="7"/>
        <v>1251.62128</v>
      </c>
      <c r="I50" s="186">
        <v>1.0</v>
      </c>
      <c r="J50" s="188">
        <f t="shared" si="8"/>
        <v>1251.62128</v>
      </c>
      <c r="K50" s="139"/>
      <c r="L50" s="173">
        <f t="shared" si="17"/>
        <v>5.5118</v>
      </c>
      <c r="M50" s="174">
        <f t="shared" si="18"/>
        <v>1</v>
      </c>
      <c r="N50" s="174">
        <f t="shared" si="19"/>
        <v>5.5118</v>
      </c>
      <c r="O50" s="139"/>
      <c r="P50" s="139"/>
      <c r="Q50" s="173">
        <v>1230.0</v>
      </c>
      <c r="R50" s="183">
        <v>20.0</v>
      </c>
      <c r="S50" s="173">
        <f t="shared" si="9"/>
        <v>27.73</v>
      </c>
      <c r="T50" s="174">
        <f t="shared" si="10"/>
        <v>1</v>
      </c>
      <c r="U50" s="174">
        <f t="shared" si="11"/>
        <v>27.73</v>
      </c>
      <c r="V50" s="184">
        <f t="shared" si="12"/>
        <v>1251.62128</v>
      </c>
      <c r="W50" s="173">
        <f t="shared" ref="W50:X50" si="35">C50/100</f>
        <v>1.04</v>
      </c>
      <c r="X50" s="173">
        <f t="shared" si="35"/>
        <v>2.17</v>
      </c>
      <c r="Y50" s="173">
        <f t="shared" si="14"/>
        <v>27.73</v>
      </c>
      <c r="Z50" s="185">
        <f t="shared" si="15"/>
        <v>62.581064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20.0</v>
      </c>
      <c r="B51" s="179" t="s">
        <v>67</v>
      </c>
      <c r="C51" s="180">
        <v>83.0</v>
      </c>
      <c r="D51" s="180">
        <v>216.0</v>
      </c>
      <c r="E51" s="180">
        <v>254.0</v>
      </c>
      <c r="F51" s="180">
        <f t="shared" si="5"/>
        <v>0</v>
      </c>
      <c r="G51" s="180">
        <f t="shared" si="6"/>
        <v>100.181664</v>
      </c>
      <c r="H51" s="181">
        <f t="shared" si="7"/>
        <v>100.181664</v>
      </c>
      <c r="I51" s="180">
        <v>1.0</v>
      </c>
      <c r="J51" s="182">
        <f t="shared" si="8"/>
        <v>100.181664</v>
      </c>
      <c r="K51" s="139"/>
      <c r="L51" s="173">
        <f t="shared" si="17"/>
        <v>5.4864</v>
      </c>
      <c r="M51" s="174">
        <f t="shared" si="18"/>
        <v>1</v>
      </c>
      <c r="N51" s="174">
        <f t="shared" si="19"/>
        <v>5.4864</v>
      </c>
      <c r="O51" s="139"/>
      <c r="P51" s="139"/>
      <c r="Q51" s="173"/>
      <c r="R51" s="183">
        <v>22.0</v>
      </c>
      <c r="S51" s="173">
        <f t="shared" si="9"/>
        <v>2.54</v>
      </c>
      <c r="T51" s="174">
        <f t="shared" si="10"/>
        <v>1</v>
      </c>
      <c r="U51" s="174">
        <f t="shared" si="11"/>
        <v>2.54</v>
      </c>
      <c r="V51" s="184">
        <f t="shared" si="12"/>
        <v>100.181664</v>
      </c>
      <c r="W51" s="173">
        <f t="shared" ref="W51:X51" si="36">C51/100</f>
        <v>0.83</v>
      </c>
      <c r="X51" s="173">
        <f t="shared" si="36"/>
        <v>2.16</v>
      </c>
      <c r="Y51" s="173">
        <f t="shared" si="14"/>
        <v>2.54</v>
      </c>
      <c r="Z51" s="185">
        <f t="shared" si="15"/>
        <v>4.553712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21.0</v>
      </c>
      <c r="B52" s="186" t="s">
        <v>67</v>
      </c>
      <c r="C52" s="186">
        <v>96.0</v>
      </c>
      <c r="D52" s="186">
        <v>216.0</v>
      </c>
      <c r="E52" s="186">
        <v>96.0</v>
      </c>
      <c r="F52" s="186">
        <f t="shared" si="5"/>
        <v>0</v>
      </c>
      <c r="G52" s="186">
        <f t="shared" si="6"/>
        <v>43.794432</v>
      </c>
      <c r="H52" s="187">
        <f t="shared" si="7"/>
        <v>43.794432</v>
      </c>
      <c r="I52" s="186">
        <v>1.0</v>
      </c>
      <c r="J52" s="188">
        <f t="shared" si="8"/>
        <v>43.794432</v>
      </c>
      <c r="K52" s="139"/>
      <c r="L52" s="173">
        <f t="shared" si="17"/>
        <v>5.4864</v>
      </c>
      <c r="M52" s="174">
        <f t="shared" si="18"/>
        <v>1</v>
      </c>
      <c r="N52" s="174">
        <f t="shared" si="19"/>
        <v>5.4864</v>
      </c>
      <c r="O52" s="139"/>
      <c r="P52" s="139"/>
      <c r="Q52" s="173"/>
      <c r="R52" s="183">
        <v>22.0</v>
      </c>
      <c r="S52" s="173">
        <f t="shared" si="9"/>
        <v>0.96</v>
      </c>
      <c r="T52" s="174">
        <f t="shared" si="10"/>
        <v>1</v>
      </c>
      <c r="U52" s="174">
        <f t="shared" si="11"/>
        <v>0.96</v>
      </c>
      <c r="V52" s="184">
        <f t="shared" si="12"/>
        <v>43.794432</v>
      </c>
      <c r="W52" s="173">
        <f t="shared" ref="W52:X52" si="37">C52/100</f>
        <v>0.96</v>
      </c>
      <c r="X52" s="173">
        <f t="shared" si="37"/>
        <v>2.16</v>
      </c>
      <c r="Y52" s="173">
        <f t="shared" si="14"/>
        <v>0.96</v>
      </c>
      <c r="Z52" s="185">
        <f t="shared" si="15"/>
        <v>1.990656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22.0</v>
      </c>
      <c r="B53" s="186" t="s">
        <v>67</v>
      </c>
      <c r="C53" s="186">
        <v>96.0</v>
      </c>
      <c r="D53" s="186">
        <v>216.0</v>
      </c>
      <c r="E53" s="186">
        <v>132.0</v>
      </c>
      <c r="F53" s="186">
        <f t="shared" si="5"/>
        <v>0</v>
      </c>
      <c r="G53" s="186">
        <f t="shared" si="6"/>
        <v>60.217344</v>
      </c>
      <c r="H53" s="187">
        <f t="shared" si="7"/>
        <v>60.217344</v>
      </c>
      <c r="I53" s="186">
        <v>1.0</v>
      </c>
      <c r="J53" s="188">
        <f t="shared" si="8"/>
        <v>60.217344</v>
      </c>
      <c r="K53" s="139"/>
      <c r="L53" s="173">
        <f t="shared" si="17"/>
        <v>5.4864</v>
      </c>
      <c r="M53" s="174">
        <f t="shared" si="18"/>
        <v>1</v>
      </c>
      <c r="N53" s="174">
        <f t="shared" si="19"/>
        <v>5.4864</v>
      </c>
      <c r="O53" s="139"/>
      <c r="P53" s="139"/>
      <c r="Q53" s="173"/>
      <c r="R53" s="183">
        <v>22.0</v>
      </c>
      <c r="S53" s="173">
        <f t="shared" si="9"/>
        <v>1.32</v>
      </c>
      <c r="T53" s="174">
        <f t="shared" si="10"/>
        <v>1</v>
      </c>
      <c r="U53" s="174">
        <f t="shared" si="11"/>
        <v>1.32</v>
      </c>
      <c r="V53" s="184">
        <f t="shared" si="12"/>
        <v>60.217344</v>
      </c>
      <c r="W53" s="173">
        <f t="shared" ref="W53:X53" si="38">C53/100</f>
        <v>0.96</v>
      </c>
      <c r="X53" s="173">
        <f t="shared" si="38"/>
        <v>2.16</v>
      </c>
      <c r="Y53" s="173">
        <f t="shared" si="14"/>
        <v>1.32</v>
      </c>
      <c r="Z53" s="185">
        <f t="shared" si="15"/>
        <v>2.737152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23.0</v>
      </c>
      <c r="B54" s="186" t="s">
        <v>67</v>
      </c>
      <c r="C54" s="186">
        <v>102.0</v>
      </c>
      <c r="D54" s="186">
        <v>217.0</v>
      </c>
      <c r="E54" s="186">
        <v>2791.0</v>
      </c>
      <c r="F54" s="186">
        <f t="shared" si="5"/>
        <v>0</v>
      </c>
      <c r="G54" s="186">
        <f t="shared" si="6"/>
        <v>1359.071868</v>
      </c>
      <c r="H54" s="187">
        <f t="shared" si="7"/>
        <v>1359.071868</v>
      </c>
      <c r="I54" s="186">
        <v>1.0</v>
      </c>
      <c r="J54" s="188">
        <f t="shared" si="8"/>
        <v>1359.071868</v>
      </c>
      <c r="K54" s="139"/>
      <c r="L54" s="173">
        <f t="shared" si="17"/>
        <v>5.5118</v>
      </c>
      <c r="M54" s="174">
        <f t="shared" si="18"/>
        <v>1</v>
      </c>
      <c r="N54" s="174">
        <f t="shared" si="19"/>
        <v>5.5118</v>
      </c>
      <c r="O54" s="139"/>
      <c r="P54" s="139"/>
      <c r="Q54" s="173">
        <v>1375.0</v>
      </c>
      <c r="R54" s="183">
        <v>22.0</v>
      </c>
      <c r="S54" s="173">
        <f t="shared" si="9"/>
        <v>27.91</v>
      </c>
      <c r="T54" s="174">
        <f t="shared" si="10"/>
        <v>1</v>
      </c>
      <c r="U54" s="174">
        <f t="shared" si="11"/>
        <v>27.91</v>
      </c>
      <c r="V54" s="184">
        <f t="shared" si="12"/>
        <v>1359.071868</v>
      </c>
      <c r="W54" s="173">
        <f t="shared" ref="W54:X54" si="39">C54/100</f>
        <v>1.02</v>
      </c>
      <c r="X54" s="173">
        <f t="shared" si="39"/>
        <v>2.17</v>
      </c>
      <c r="Y54" s="173">
        <f t="shared" si="14"/>
        <v>27.91</v>
      </c>
      <c r="Z54" s="185">
        <f t="shared" si="15"/>
        <v>61.775994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24.0</v>
      </c>
      <c r="B55" s="186" t="s">
        <v>67</v>
      </c>
      <c r="C55" s="186">
        <v>103.0</v>
      </c>
      <c r="D55" s="186">
        <v>217.0</v>
      </c>
      <c r="E55" s="186">
        <v>2788.0</v>
      </c>
      <c r="F55" s="186">
        <f t="shared" si="5"/>
        <v>0</v>
      </c>
      <c r="G55" s="186">
        <f t="shared" si="6"/>
        <v>1370.920936</v>
      </c>
      <c r="H55" s="187">
        <f t="shared" si="7"/>
        <v>1370.920936</v>
      </c>
      <c r="I55" s="186">
        <v>1.0</v>
      </c>
      <c r="J55" s="188">
        <f t="shared" si="8"/>
        <v>1370.920936</v>
      </c>
      <c r="K55" s="139"/>
      <c r="L55" s="173">
        <f t="shared" si="17"/>
        <v>5.5118</v>
      </c>
      <c r="M55" s="174">
        <f t="shared" si="18"/>
        <v>1</v>
      </c>
      <c r="N55" s="174">
        <f t="shared" si="19"/>
        <v>5.5118</v>
      </c>
      <c r="O55" s="139"/>
      <c r="P55" s="139"/>
      <c r="Q55" s="173">
        <v>1340.0</v>
      </c>
      <c r="R55" s="183">
        <v>22.0</v>
      </c>
      <c r="S55" s="173">
        <f t="shared" si="9"/>
        <v>27.88</v>
      </c>
      <c r="T55" s="174">
        <f t="shared" si="10"/>
        <v>1</v>
      </c>
      <c r="U55" s="174">
        <f t="shared" si="11"/>
        <v>27.88</v>
      </c>
      <c r="V55" s="184">
        <f t="shared" si="12"/>
        <v>1370.920936</v>
      </c>
      <c r="W55" s="173">
        <f t="shared" ref="W55:X55" si="40">C55/100</f>
        <v>1.03</v>
      </c>
      <c r="X55" s="173">
        <f t="shared" si="40"/>
        <v>2.17</v>
      </c>
      <c r="Y55" s="173">
        <f t="shared" si="14"/>
        <v>27.88</v>
      </c>
      <c r="Z55" s="185">
        <f t="shared" si="15"/>
        <v>62.314588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>
        <v>25.0</v>
      </c>
      <c r="B56" s="186" t="s">
        <v>67</v>
      </c>
      <c r="C56" s="186">
        <v>105.0</v>
      </c>
      <c r="D56" s="186">
        <v>217.0</v>
      </c>
      <c r="E56" s="186">
        <v>2769.0</v>
      </c>
      <c r="F56" s="186">
        <f t="shared" si="5"/>
        <v>0</v>
      </c>
      <c r="G56" s="186">
        <f t="shared" si="6"/>
        <v>1388.01663</v>
      </c>
      <c r="H56" s="187">
        <f t="shared" si="7"/>
        <v>1388.01663</v>
      </c>
      <c r="I56" s="186">
        <v>1.0</v>
      </c>
      <c r="J56" s="188">
        <f t="shared" si="8"/>
        <v>1388.01663</v>
      </c>
      <c r="K56" s="139"/>
      <c r="L56" s="173">
        <f t="shared" si="17"/>
        <v>5.5118</v>
      </c>
      <c r="M56" s="174">
        <f t="shared" si="18"/>
        <v>1</v>
      </c>
      <c r="N56" s="174">
        <f t="shared" si="19"/>
        <v>5.5118</v>
      </c>
      <c r="O56" s="139"/>
      <c r="P56" s="139"/>
      <c r="Q56" s="173">
        <v>1385.0</v>
      </c>
      <c r="R56" s="183">
        <v>22.0</v>
      </c>
      <c r="S56" s="173">
        <f t="shared" si="9"/>
        <v>27.69</v>
      </c>
      <c r="T56" s="174">
        <f t="shared" si="10"/>
        <v>1</v>
      </c>
      <c r="U56" s="174">
        <f t="shared" si="11"/>
        <v>27.69</v>
      </c>
      <c r="V56" s="184">
        <f t="shared" si="12"/>
        <v>1388.01663</v>
      </c>
      <c r="W56" s="173">
        <f t="shared" ref="W56:X56" si="41">C56/100</f>
        <v>1.05</v>
      </c>
      <c r="X56" s="173">
        <f t="shared" si="41"/>
        <v>2.17</v>
      </c>
      <c r="Y56" s="173">
        <f t="shared" si="14"/>
        <v>27.69</v>
      </c>
      <c r="Z56" s="185">
        <f t="shared" si="15"/>
        <v>63.091665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>
        <v>26.0</v>
      </c>
      <c r="B57" s="179" t="s">
        <v>90</v>
      </c>
      <c r="C57" s="180">
        <v>94.0</v>
      </c>
      <c r="D57" s="180">
        <v>189.0</v>
      </c>
      <c r="E57" s="180">
        <v>167.0</v>
      </c>
      <c r="F57" s="180">
        <f t="shared" si="5"/>
        <v>0</v>
      </c>
      <c r="G57" s="180">
        <f t="shared" si="6"/>
        <v>50.437674</v>
      </c>
      <c r="H57" s="181">
        <f t="shared" si="7"/>
        <v>50.437674</v>
      </c>
      <c r="I57" s="180">
        <v>1.0</v>
      </c>
      <c r="J57" s="182">
        <f t="shared" si="8"/>
        <v>50.437674</v>
      </c>
      <c r="K57" s="139"/>
      <c r="L57" s="208"/>
      <c r="M57" s="252">
        <f t="shared" si="18"/>
        <v>1</v>
      </c>
      <c r="N57" s="252"/>
      <c r="O57" s="139"/>
      <c r="P57" s="139"/>
      <c r="Q57" s="173"/>
      <c r="R57" s="183">
        <v>17.0</v>
      </c>
      <c r="S57" s="173">
        <f t="shared" si="9"/>
        <v>1.67</v>
      </c>
      <c r="T57" s="174">
        <f t="shared" si="10"/>
        <v>1</v>
      </c>
      <c r="U57" s="174">
        <f t="shared" si="11"/>
        <v>1.67</v>
      </c>
      <c r="V57" s="184">
        <f t="shared" si="12"/>
        <v>50.437674</v>
      </c>
      <c r="W57" s="173">
        <f t="shared" ref="W57:X57" si="42">C57/100</f>
        <v>0.94</v>
      </c>
      <c r="X57" s="173">
        <f t="shared" si="42"/>
        <v>1.89</v>
      </c>
      <c r="Y57" s="173">
        <f t="shared" si="14"/>
        <v>1.67</v>
      </c>
      <c r="Z57" s="185">
        <f t="shared" si="15"/>
        <v>2.966922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4">
        <v>27.0</v>
      </c>
      <c r="B58" s="186" t="s">
        <v>90</v>
      </c>
      <c r="C58" s="186">
        <v>100.0</v>
      </c>
      <c r="D58" s="186">
        <v>189.0</v>
      </c>
      <c r="E58" s="186">
        <v>220.0</v>
      </c>
      <c r="F58" s="186">
        <f t="shared" si="5"/>
        <v>0</v>
      </c>
      <c r="G58" s="186">
        <f t="shared" si="6"/>
        <v>70.686</v>
      </c>
      <c r="H58" s="187">
        <f t="shared" si="7"/>
        <v>70.686</v>
      </c>
      <c r="I58" s="186">
        <v>2.0</v>
      </c>
      <c r="J58" s="188">
        <f t="shared" si="8"/>
        <v>141.372</v>
      </c>
      <c r="K58" s="139"/>
      <c r="L58" s="208"/>
      <c r="M58" s="252">
        <f t="shared" si="18"/>
        <v>2</v>
      </c>
      <c r="N58" s="252"/>
      <c r="O58" s="139"/>
      <c r="P58" s="139"/>
      <c r="Q58" s="173"/>
      <c r="R58" s="183">
        <v>17.0</v>
      </c>
      <c r="S58" s="173">
        <f t="shared" si="9"/>
        <v>2.2</v>
      </c>
      <c r="T58" s="174">
        <f t="shared" si="10"/>
        <v>2</v>
      </c>
      <c r="U58" s="174">
        <f t="shared" si="11"/>
        <v>4.4</v>
      </c>
      <c r="V58" s="184">
        <f t="shared" si="12"/>
        <v>70.686</v>
      </c>
      <c r="W58" s="173">
        <f t="shared" ref="W58:X58" si="43">C58/100</f>
        <v>1</v>
      </c>
      <c r="X58" s="173">
        <f t="shared" si="43"/>
        <v>1.89</v>
      </c>
      <c r="Y58" s="173">
        <f t="shared" si="14"/>
        <v>4.4</v>
      </c>
      <c r="Z58" s="185">
        <f t="shared" si="15"/>
        <v>8.316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4">
        <v>28.0</v>
      </c>
      <c r="B59" s="186" t="s">
        <v>90</v>
      </c>
      <c r="C59" s="186">
        <v>101.0</v>
      </c>
      <c r="D59" s="186">
        <v>189.0</v>
      </c>
      <c r="E59" s="186">
        <v>120.0</v>
      </c>
      <c r="F59" s="186">
        <f t="shared" si="5"/>
        <v>0</v>
      </c>
      <c r="G59" s="186">
        <f t="shared" si="6"/>
        <v>38.94156</v>
      </c>
      <c r="H59" s="187">
        <f t="shared" si="7"/>
        <v>38.94156</v>
      </c>
      <c r="I59" s="186">
        <v>1.0</v>
      </c>
      <c r="J59" s="188">
        <f t="shared" si="8"/>
        <v>38.94156</v>
      </c>
      <c r="K59" s="139"/>
      <c r="L59" s="208"/>
      <c r="M59" s="252">
        <f t="shared" si="18"/>
        <v>1</v>
      </c>
      <c r="N59" s="252"/>
      <c r="O59" s="139"/>
      <c r="P59" s="139"/>
      <c r="Q59" s="173"/>
      <c r="R59" s="183">
        <v>17.0</v>
      </c>
      <c r="S59" s="173">
        <f t="shared" si="9"/>
        <v>1.2</v>
      </c>
      <c r="T59" s="174">
        <f t="shared" si="10"/>
        <v>1</v>
      </c>
      <c r="U59" s="174">
        <f t="shared" si="11"/>
        <v>1.2</v>
      </c>
      <c r="V59" s="184">
        <f t="shared" si="12"/>
        <v>38.94156</v>
      </c>
      <c r="W59" s="173">
        <f t="shared" ref="W59:X59" si="44">C59/100</f>
        <v>1.01</v>
      </c>
      <c r="X59" s="173">
        <f t="shared" si="44"/>
        <v>1.89</v>
      </c>
      <c r="Y59" s="173">
        <f t="shared" si="14"/>
        <v>1.2</v>
      </c>
      <c r="Z59" s="185">
        <f t="shared" si="15"/>
        <v>2.29068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4">
        <v>29.0</v>
      </c>
      <c r="B60" s="186" t="s">
        <v>90</v>
      </c>
      <c r="C60" s="186">
        <v>107.0</v>
      </c>
      <c r="D60" s="186">
        <v>189.0</v>
      </c>
      <c r="E60" s="186">
        <v>222.0</v>
      </c>
      <c r="F60" s="186">
        <f t="shared" si="5"/>
        <v>0</v>
      </c>
      <c r="G60" s="186">
        <f t="shared" si="6"/>
        <v>76.321602</v>
      </c>
      <c r="H60" s="187">
        <f t="shared" si="7"/>
        <v>76.321602</v>
      </c>
      <c r="I60" s="186">
        <v>1.0</v>
      </c>
      <c r="J60" s="188">
        <f t="shared" si="8"/>
        <v>76.321602</v>
      </c>
      <c r="K60" s="139"/>
      <c r="L60" s="208"/>
      <c r="M60" s="252">
        <f t="shared" si="18"/>
        <v>1</v>
      </c>
      <c r="N60" s="252"/>
      <c r="O60" s="139"/>
      <c r="P60" s="139"/>
      <c r="Q60" s="173"/>
      <c r="R60" s="183">
        <v>17.0</v>
      </c>
      <c r="S60" s="173">
        <f t="shared" si="9"/>
        <v>2.22</v>
      </c>
      <c r="T60" s="174">
        <f t="shared" si="10"/>
        <v>1</v>
      </c>
      <c r="U60" s="174">
        <f t="shared" si="11"/>
        <v>2.22</v>
      </c>
      <c r="V60" s="184">
        <f t="shared" si="12"/>
        <v>76.321602</v>
      </c>
      <c r="W60" s="173">
        <f t="shared" ref="W60:X60" si="45">C60/100</f>
        <v>1.07</v>
      </c>
      <c r="X60" s="173">
        <f t="shared" si="45"/>
        <v>1.89</v>
      </c>
      <c r="Y60" s="173">
        <f t="shared" si="14"/>
        <v>2.22</v>
      </c>
      <c r="Z60" s="185">
        <f t="shared" si="15"/>
        <v>4.489506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4">
        <v>30.0</v>
      </c>
      <c r="B61" s="186" t="s">
        <v>90</v>
      </c>
      <c r="C61" s="186">
        <v>105.0</v>
      </c>
      <c r="D61" s="186">
        <v>189.0</v>
      </c>
      <c r="E61" s="186">
        <v>220.0</v>
      </c>
      <c r="F61" s="186">
        <f t="shared" si="5"/>
        <v>0</v>
      </c>
      <c r="G61" s="186">
        <f t="shared" si="6"/>
        <v>74.2203</v>
      </c>
      <c r="H61" s="187">
        <f t="shared" si="7"/>
        <v>74.2203</v>
      </c>
      <c r="I61" s="186">
        <v>3.0</v>
      </c>
      <c r="J61" s="188">
        <f t="shared" si="8"/>
        <v>222.6609</v>
      </c>
      <c r="K61" s="139"/>
      <c r="L61" s="208"/>
      <c r="M61" s="252">
        <f t="shared" si="18"/>
        <v>3</v>
      </c>
      <c r="N61" s="252"/>
      <c r="O61" s="139"/>
      <c r="P61" s="139"/>
      <c r="Q61" s="173"/>
      <c r="R61" s="183">
        <v>17.0</v>
      </c>
      <c r="S61" s="173">
        <f t="shared" si="9"/>
        <v>2.2</v>
      </c>
      <c r="T61" s="174">
        <f t="shared" si="10"/>
        <v>3</v>
      </c>
      <c r="U61" s="174">
        <f t="shared" si="11"/>
        <v>6.6</v>
      </c>
      <c r="V61" s="184">
        <f t="shared" si="12"/>
        <v>74.2203</v>
      </c>
      <c r="W61" s="173">
        <f t="shared" ref="W61:X61" si="46">C61/100</f>
        <v>1.05</v>
      </c>
      <c r="X61" s="173">
        <f t="shared" si="46"/>
        <v>1.89</v>
      </c>
      <c r="Y61" s="173">
        <f t="shared" si="14"/>
        <v>6.6</v>
      </c>
      <c r="Z61" s="185">
        <f t="shared" si="15"/>
        <v>13.0977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4">
        <v>31.0</v>
      </c>
      <c r="B62" s="186" t="s">
        <v>90</v>
      </c>
      <c r="C62" s="186">
        <v>85.0</v>
      </c>
      <c r="D62" s="186">
        <v>189.0</v>
      </c>
      <c r="E62" s="186">
        <v>180.0</v>
      </c>
      <c r="F62" s="186">
        <f t="shared" si="5"/>
        <v>0</v>
      </c>
      <c r="G62" s="186">
        <f t="shared" si="6"/>
        <v>49.1589</v>
      </c>
      <c r="H62" s="187">
        <f t="shared" si="7"/>
        <v>49.1589</v>
      </c>
      <c r="I62" s="186">
        <v>1.0</v>
      </c>
      <c r="J62" s="188">
        <f t="shared" si="8"/>
        <v>49.1589</v>
      </c>
      <c r="K62" s="139"/>
      <c r="L62" s="208"/>
      <c r="M62" s="252">
        <f t="shared" si="18"/>
        <v>1</v>
      </c>
      <c r="N62" s="252"/>
      <c r="O62" s="139"/>
      <c r="P62" s="139"/>
      <c r="Q62" s="173"/>
      <c r="R62" s="183">
        <v>17.0</v>
      </c>
      <c r="S62" s="173">
        <f t="shared" si="9"/>
        <v>1.8</v>
      </c>
      <c r="T62" s="174">
        <f t="shared" si="10"/>
        <v>1</v>
      </c>
      <c r="U62" s="174">
        <f t="shared" si="11"/>
        <v>1.8</v>
      </c>
      <c r="V62" s="184">
        <f t="shared" si="12"/>
        <v>49.1589</v>
      </c>
      <c r="W62" s="173">
        <f t="shared" ref="W62:X62" si="47">C62/100</f>
        <v>0.85</v>
      </c>
      <c r="X62" s="173">
        <f t="shared" si="47"/>
        <v>1.89</v>
      </c>
      <c r="Y62" s="173">
        <f t="shared" si="14"/>
        <v>1.8</v>
      </c>
      <c r="Z62" s="185">
        <f t="shared" si="15"/>
        <v>2.8917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4">
        <v>32.0</v>
      </c>
      <c r="B63" s="186" t="s">
        <v>90</v>
      </c>
      <c r="C63" s="186">
        <v>107.0</v>
      </c>
      <c r="D63" s="186">
        <v>189.0</v>
      </c>
      <c r="E63" s="186">
        <v>220.0</v>
      </c>
      <c r="F63" s="186">
        <f t="shared" si="5"/>
        <v>0</v>
      </c>
      <c r="G63" s="186">
        <f t="shared" si="6"/>
        <v>75.63402</v>
      </c>
      <c r="H63" s="187">
        <f t="shared" si="7"/>
        <v>75.63402</v>
      </c>
      <c r="I63" s="186">
        <v>1.0</v>
      </c>
      <c r="J63" s="188">
        <f t="shared" si="8"/>
        <v>75.63402</v>
      </c>
      <c r="K63" s="139"/>
      <c r="L63" s="208"/>
      <c r="M63" s="252">
        <f t="shared" si="18"/>
        <v>1</v>
      </c>
      <c r="N63" s="252"/>
      <c r="O63" s="139"/>
      <c r="P63" s="139"/>
      <c r="Q63" s="173"/>
      <c r="R63" s="183">
        <v>17.0</v>
      </c>
      <c r="S63" s="173">
        <f t="shared" si="9"/>
        <v>2.2</v>
      </c>
      <c r="T63" s="174">
        <f t="shared" si="10"/>
        <v>1</v>
      </c>
      <c r="U63" s="174">
        <f t="shared" si="11"/>
        <v>2.2</v>
      </c>
      <c r="V63" s="184">
        <f t="shared" si="12"/>
        <v>75.63402</v>
      </c>
      <c r="W63" s="173">
        <f t="shared" ref="W63:X63" si="48">C63/100</f>
        <v>1.07</v>
      </c>
      <c r="X63" s="173">
        <f t="shared" si="48"/>
        <v>1.89</v>
      </c>
      <c r="Y63" s="173">
        <f t="shared" si="14"/>
        <v>2.2</v>
      </c>
      <c r="Z63" s="185">
        <f t="shared" si="15"/>
        <v>4.44906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4">
        <v>33.0</v>
      </c>
      <c r="B64" s="186" t="s">
        <v>90</v>
      </c>
      <c r="C64" s="186">
        <v>104.0</v>
      </c>
      <c r="D64" s="186">
        <v>189.0</v>
      </c>
      <c r="E64" s="186">
        <v>220.0</v>
      </c>
      <c r="F64" s="186">
        <f t="shared" si="5"/>
        <v>0</v>
      </c>
      <c r="G64" s="186">
        <f t="shared" si="6"/>
        <v>73.51344</v>
      </c>
      <c r="H64" s="187">
        <f t="shared" si="7"/>
        <v>73.51344</v>
      </c>
      <c r="I64" s="186">
        <v>1.0</v>
      </c>
      <c r="J64" s="188">
        <f t="shared" si="8"/>
        <v>73.51344</v>
      </c>
      <c r="K64" s="139"/>
      <c r="L64" s="208"/>
      <c r="M64" s="252">
        <f t="shared" si="18"/>
        <v>1</v>
      </c>
      <c r="N64" s="252"/>
      <c r="O64" s="139"/>
      <c r="P64" s="139"/>
      <c r="Q64" s="173"/>
      <c r="R64" s="183">
        <v>17.0</v>
      </c>
      <c r="S64" s="173">
        <f t="shared" si="9"/>
        <v>2.2</v>
      </c>
      <c r="T64" s="174">
        <f t="shared" si="10"/>
        <v>1</v>
      </c>
      <c r="U64" s="174">
        <f t="shared" si="11"/>
        <v>2.2</v>
      </c>
      <c r="V64" s="184">
        <f t="shared" si="12"/>
        <v>73.51344</v>
      </c>
      <c r="W64" s="173">
        <f t="shared" ref="W64:X64" si="49">C64/100</f>
        <v>1.04</v>
      </c>
      <c r="X64" s="173">
        <f t="shared" si="49"/>
        <v>1.89</v>
      </c>
      <c r="Y64" s="173">
        <f t="shared" si="14"/>
        <v>2.2</v>
      </c>
      <c r="Z64" s="185">
        <f t="shared" si="15"/>
        <v>4.32432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4">
        <v>34.0</v>
      </c>
      <c r="B65" s="186" t="s">
        <v>90</v>
      </c>
      <c r="C65" s="186">
        <v>100.0</v>
      </c>
      <c r="D65" s="186">
        <v>189.0</v>
      </c>
      <c r="E65" s="186">
        <v>2872.0</v>
      </c>
      <c r="F65" s="186">
        <f t="shared" si="5"/>
        <v>0</v>
      </c>
      <c r="G65" s="186">
        <f t="shared" si="6"/>
        <v>922.7736</v>
      </c>
      <c r="H65" s="187">
        <f t="shared" si="7"/>
        <v>922.7736</v>
      </c>
      <c r="I65" s="186">
        <v>1.0</v>
      </c>
      <c r="J65" s="188">
        <f t="shared" si="8"/>
        <v>922.7736</v>
      </c>
      <c r="K65" s="139"/>
      <c r="L65" s="208"/>
      <c r="M65" s="252">
        <f t="shared" si="18"/>
        <v>1</v>
      </c>
      <c r="N65" s="252"/>
      <c r="O65" s="139"/>
      <c r="P65" s="139"/>
      <c r="Q65" s="173">
        <v>920.0</v>
      </c>
      <c r="R65" s="183">
        <v>17.0</v>
      </c>
      <c r="S65" s="173">
        <f t="shared" si="9"/>
        <v>28.72</v>
      </c>
      <c r="T65" s="174">
        <f t="shared" si="10"/>
        <v>1</v>
      </c>
      <c r="U65" s="174">
        <f t="shared" si="11"/>
        <v>28.72</v>
      </c>
      <c r="V65" s="184">
        <f t="shared" si="12"/>
        <v>922.7736</v>
      </c>
      <c r="W65" s="173">
        <f t="shared" ref="W65:X65" si="50">C65/100</f>
        <v>1</v>
      </c>
      <c r="X65" s="173">
        <f t="shared" si="50"/>
        <v>1.89</v>
      </c>
      <c r="Y65" s="173">
        <f t="shared" si="14"/>
        <v>28.72</v>
      </c>
      <c r="Z65" s="185">
        <f t="shared" si="15"/>
        <v>54.2808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4">
        <v>35.0</v>
      </c>
      <c r="B66" s="186" t="s">
        <v>90</v>
      </c>
      <c r="C66" s="186">
        <v>101.0</v>
      </c>
      <c r="D66" s="186">
        <v>189.0</v>
      </c>
      <c r="E66" s="186">
        <v>2761.0</v>
      </c>
      <c r="F66" s="186">
        <f t="shared" si="5"/>
        <v>0</v>
      </c>
      <c r="G66" s="186">
        <f t="shared" si="6"/>
        <v>895.980393</v>
      </c>
      <c r="H66" s="187">
        <f t="shared" si="7"/>
        <v>895.980393</v>
      </c>
      <c r="I66" s="186">
        <v>1.0</v>
      </c>
      <c r="J66" s="188">
        <f t="shared" si="8"/>
        <v>895.980393</v>
      </c>
      <c r="K66" s="139"/>
      <c r="L66" s="208"/>
      <c r="M66" s="252">
        <f t="shared" si="18"/>
        <v>1</v>
      </c>
      <c r="N66" s="252"/>
      <c r="O66" s="139"/>
      <c r="P66" s="139"/>
      <c r="Q66" s="173">
        <v>935.0</v>
      </c>
      <c r="R66" s="183">
        <v>17.0</v>
      </c>
      <c r="S66" s="173">
        <f t="shared" si="9"/>
        <v>27.61</v>
      </c>
      <c r="T66" s="174">
        <f t="shared" si="10"/>
        <v>1</v>
      </c>
      <c r="U66" s="174">
        <f t="shared" si="11"/>
        <v>27.61</v>
      </c>
      <c r="V66" s="184">
        <f t="shared" si="12"/>
        <v>895.980393</v>
      </c>
      <c r="W66" s="173">
        <f t="shared" ref="W66:X66" si="51">C66/100</f>
        <v>1.01</v>
      </c>
      <c r="X66" s="173">
        <f t="shared" si="51"/>
        <v>1.89</v>
      </c>
      <c r="Y66" s="173">
        <f t="shared" si="14"/>
        <v>27.61</v>
      </c>
      <c r="Z66" s="185">
        <f t="shared" si="15"/>
        <v>52.704729</v>
      </c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7.0" customHeight="1">
      <c r="A67" s="174"/>
      <c r="B67" s="173"/>
      <c r="C67" s="173"/>
      <c r="D67" s="173"/>
      <c r="E67" s="173"/>
      <c r="F67" s="173"/>
      <c r="G67" s="173"/>
      <c r="H67" s="177"/>
      <c r="I67" s="174"/>
      <c r="J67" s="189">
        <f>+Q98</f>
        <v>138.8</v>
      </c>
      <c r="K67" s="139"/>
      <c r="L67" s="139"/>
      <c r="M67" s="139"/>
      <c r="N67" s="139"/>
      <c r="O67" s="139"/>
      <c r="P67" s="139"/>
      <c r="Q67" s="139"/>
      <c r="R67" s="190"/>
      <c r="S67" s="191">
        <f t="shared" si="9"/>
        <v>0</v>
      </c>
      <c r="T67" s="192" t="str">
        <f t="shared" si="10"/>
        <v/>
      </c>
      <c r="U67" s="192">
        <f t="shared" si="11"/>
        <v>0</v>
      </c>
      <c r="V67" s="193"/>
      <c r="W67" s="191">
        <f t="shared" ref="W67:X67" si="52">C67/100</f>
        <v>0</v>
      </c>
      <c r="X67" s="191">
        <f t="shared" si="52"/>
        <v>0</v>
      </c>
      <c r="Y67" s="191">
        <f t="shared" si="14"/>
        <v>0</v>
      </c>
      <c r="Z67" s="194">
        <f t="shared" si="15"/>
        <v>0</v>
      </c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74"/>
      <c r="B68" s="195"/>
      <c r="C68" s="195"/>
      <c r="D68" s="195"/>
      <c r="E68" s="195"/>
      <c r="F68" s="195"/>
      <c r="G68" s="195"/>
      <c r="H68" s="196"/>
      <c r="I68" s="197">
        <f>SUM(I32:I66)</f>
        <v>38</v>
      </c>
      <c r="J68" s="198">
        <f>SUM(J32:J67)</f>
        <v>24367.71757</v>
      </c>
      <c r="K68" s="199"/>
      <c r="L68" s="199"/>
      <c r="M68" s="199"/>
      <c r="N68" s="199"/>
      <c r="O68" s="199"/>
      <c r="P68" s="199"/>
      <c r="Q68" s="199"/>
      <c r="R68" s="141"/>
      <c r="S68" s="199">
        <f>SUMIFS($T$32:$T$66,$S$32:$S$66,"&gt;=3")</f>
        <v>17</v>
      </c>
      <c r="T68" s="199">
        <f t="shared" ref="T68:U68" si="53">SUM(T32:T66)</f>
        <v>38</v>
      </c>
      <c r="U68" s="199">
        <f t="shared" si="53"/>
        <v>513.22</v>
      </c>
      <c r="V68" s="199"/>
      <c r="W68" s="199"/>
      <c r="X68" s="199"/>
      <c r="Y68" s="199"/>
      <c r="Z68" s="200">
        <f>SUM(Z32:Z67)</f>
        <v>1067.299409</v>
      </c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199"/>
      <c r="AT68" s="199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41"/>
      <c r="S69" s="193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9.25" customHeight="1">
      <c r="A70" s="139"/>
      <c r="B70" s="139"/>
      <c r="C70" s="139"/>
      <c r="D70" s="139"/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190"/>
      <c r="S70" s="139"/>
      <c r="T70" s="139" t="s">
        <v>48</v>
      </c>
      <c r="U70" s="139" t="s">
        <v>60</v>
      </c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9.25" customHeight="1">
      <c r="A71" s="139"/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141"/>
      <c r="S71" s="139" t="s">
        <v>31</v>
      </c>
      <c r="T71" s="201">
        <f>SUMIFS($J$32:$J$66,$S$32:$S$66,"&gt;=3")</f>
        <v>22762.51612</v>
      </c>
      <c r="U71" s="202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9.25" customHeight="1">
      <c r="A72" s="139" t="s">
        <v>32</v>
      </c>
      <c r="B72" s="139"/>
      <c r="C72" s="139"/>
      <c r="D72" s="139" t="s">
        <v>33</v>
      </c>
      <c r="E72" s="139"/>
      <c r="F72" s="139"/>
      <c r="G72" s="139"/>
      <c r="H72" s="140"/>
      <c r="I72" s="139"/>
      <c r="J72" s="139"/>
      <c r="K72" s="139"/>
      <c r="L72" s="139"/>
      <c r="M72" s="139"/>
      <c r="N72" s="139"/>
      <c r="O72" s="139"/>
      <c r="P72" s="139"/>
      <c r="Q72" s="139"/>
      <c r="R72" s="141"/>
      <c r="S72" s="139" t="s">
        <v>34</v>
      </c>
      <c r="T72" s="203">
        <f>J68-T71</f>
        <v>1605.20145</v>
      </c>
      <c r="U72" s="202">
        <f>+SUMIFS($U$32:$U$66,$S$32:$S$66,"&gt;=3")</f>
        <v>474.4</v>
      </c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9.25" customHeight="1">
      <c r="A73" s="139"/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190"/>
      <c r="S73" s="139"/>
      <c r="T73" s="204">
        <f>+I68</f>
        <v>38</v>
      </c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39.0" customHeight="1">
      <c r="A74" s="173"/>
      <c r="B74" s="174" t="s">
        <v>12</v>
      </c>
      <c r="C74" s="175" t="s">
        <v>61</v>
      </c>
      <c r="D74" s="52"/>
      <c r="E74" s="53"/>
      <c r="F74" s="176"/>
      <c r="G74" s="176"/>
      <c r="H74" s="177" t="s">
        <v>14</v>
      </c>
      <c r="I74" s="174" t="s">
        <v>15</v>
      </c>
      <c r="J74" s="174" t="s">
        <v>16</v>
      </c>
      <c r="K74" s="139"/>
      <c r="L74" s="139"/>
      <c r="M74" s="139"/>
      <c r="N74" s="139"/>
      <c r="O74" s="139"/>
      <c r="P74" s="139"/>
      <c r="Q74" s="139"/>
      <c r="R74" s="141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54">
        <v>1.0</v>
      </c>
      <c r="B75" s="205" t="s">
        <v>82</v>
      </c>
      <c r="C75" s="205">
        <v>83.0</v>
      </c>
      <c r="D75" s="205">
        <v>202.0</v>
      </c>
      <c r="E75" s="205">
        <v>176.0</v>
      </c>
      <c r="F75" s="205">
        <f t="shared" ref="F75:F79" si="54">1-VALUE(IF(RIGHT(B75, 1)="%", RIGHT(B75, 3), 0))</f>
        <v>1</v>
      </c>
      <c r="G75" s="205">
        <f t="shared" ref="G75:G79" si="55">+Q75*C75/100*D75/100*E75/100</f>
        <v>0</v>
      </c>
      <c r="H75" s="206">
        <f t="shared" ref="H75:H79" si="56">IF(F75=0, G75, F75*G75)</f>
        <v>0</v>
      </c>
      <c r="I75" s="205">
        <v>1.0</v>
      </c>
      <c r="J75" s="207">
        <v>89.999888</v>
      </c>
      <c r="K75" s="139"/>
      <c r="L75" s="173">
        <f t="shared" ref="L75:L79" si="57">D75*25.4/1000</f>
        <v>5.1308</v>
      </c>
      <c r="M75" s="174">
        <f t="shared" ref="M75:M79" si="58">+I75</f>
        <v>1</v>
      </c>
      <c r="N75" s="174">
        <f t="shared" ref="N75:N79" si="59">M75*L75</f>
        <v>5.1308</v>
      </c>
      <c r="O75" s="139"/>
      <c r="P75" s="139"/>
      <c r="Q75" s="139"/>
      <c r="R75" s="141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7.0" customHeight="1">
      <c r="A76" s="154">
        <v>2.0</v>
      </c>
      <c r="B76" s="205" t="s">
        <v>83</v>
      </c>
      <c r="C76" s="205">
        <v>86.0</v>
      </c>
      <c r="D76" s="205">
        <v>208.0</v>
      </c>
      <c r="E76" s="205">
        <v>172.0</v>
      </c>
      <c r="F76" s="205">
        <f t="shared" si="54"/>
        <v>1</v>
      </c>
      <c r="G76" s="205">
        <f t="shared" si="55"/>
        <v>0</v>
      </c>
      <c r="H76" s="206">
        <f t="shared" si="56"/>
        <v>0</v>
      </c>
      <c r="I76" s="205">
        <v>1.0</v>
      </c>
      <c r="J76" s="207">
        <v>67.68819200000002</v>
      </c>
      <c r="K76" s="139"/>
      <c r="L76" s="173">
        <f t="shared" si="57"/>
        <v>5.2832</v>
      </c>
      <c r="M76" s="174">
        <f t="shared" si="58"/>
        <v>1</v>
      </c>
      <c r="N76" s="174">
        <f t="shared" si="59"/>
        <v>5.2832</v>
      </c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7.0" customHeight="1">
      <c r="A77" s="154">
        <v>3.0</v>
      </c>
      <c r="B77" s="253" t="s">
        <v>26</v>
      </c>
      <c r="C77" s="253">
        <v>80.0</v>
      </c>
      <c r="D77" s="253">
        <v>216.0</v>
      </c>
      <c r="E77" s="253">
        <v>200.0</v>
      </c>
      <c r="F77" s="253">
        <f t="shared" si="54"/>
        <v>1</v>
      </c>
      <c r="G77" s="253">
        <f t="shared" si="55"/>
        <v>0</v>
      </c>
      <c r="H77" s="254">
        <f t="shared" si="56"/>
        <v>0</v>
      </c>
      <c r="I77" s="253">
        <v>1.0</v>
      </c>
      <c r="J77" s="188">
        <v>69.12</v>
      </c>
      <c r="K77" s="139"/>
      <c r="L77" s="173">
        <f t="shared" si="57"/>
        <v>5.4864</v>
      </c>
      <c r="M77" s="174">
        <f t="shared" si="58"/>
        <v>1</v>
      </c>
      <c r="N77" s="174">
        <f t="shared" si="59"/>
        <v>5.4864</v>
      </c>
      <c r="O77" s="139"/>
      <c r="P77" s="139"/>
      <c r="Q77" s="139"/>
      <c r="R77" s="139"/>
      <c r="S77" s="255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7.0" customHeight="1">
      <c r="A78" s="154">
        <v>4.0</v>
      </c>
      <c r="B78" s="253" t="s">
        <v>67</v>
      </c>
      <c r="C78" s="253">
        <v>83.0</v>
      </c>
      <c r="D78" s="253">
        <v>216.0</v>
      </c>
      <c r="E78" s="253">
        <v>254.0</v>
      </c>
      <c r="F78" s="253">
        <f t="shared" si="54"/>
        <v>1</v>
      </c>
      <c r="G78" s="253">
        <f t="shared" si="55"/>
        <v>0</v>
      </c>
      <c r="H78" s="254">
        <f t="shared" si="56"/>
        <v>0</v>
      </c>
      <c r="I78" s="253">
        <v>1.0</v>
      </c>
      <c r="J78" s="188">
        <v>100.181664</v>
      </c>
      <c r="K78" s="139"/>
      <c r="L78" s="173">
        <f t="shared" si="57"/>
        <v>5.4864</v>
      </c>
      <c r="M78" s="174">
        <f t="shared" si="58"/>
        <v>1</v>
      </c>
      <c r="N78" s="174">
        <f t="shared" si="59"/>
        <v>5.4864</v>
      </c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7.0" customHeight="1">
      <c r="A79" s="154">
        <v>5.0</v>
      </c>
      <c r="B79" s="253" t="s">
        <v>90</v>
      </c>
      <c r="C79" s="253">
        <v>94.0</v>
      </c>
      <c r="D79" s="253">
        <v>189.0</v>
      </c>
      <c r="E79" s="253">
        <v>167.0</v>
      </c>
      <c r="F79" s="253">
        <f t="shared" si="54"/>
        <v>1</v>
      </c>
      <c r="G79" s="253">
        <f t="shared" si="55"/>
        <v>0</v>
      </c>
      <c r="H79" s="254">
        <f t="shared" si="56"/>
        <v>0</v>
      </c>
      <c r="I79" s="253">
        <v>1.0</v>
      </c>
      <c r="J79" s="188">
        <v>50.43767400000001</v>
      </c>
      <c r="K79" s="139"/>
      <c r="L79" s="173">
        <f t="shared" si="57"/>
        <v>4.8006</v>
      </c>
      <c r="M79" s="174">
        <f t="shared" si="58"/>
        <v>1</v>
      </c>
      <c r="N79" s="174">
        <f t="shared" si="59"/>
        <v>4.8006</v>
      </c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24.75" customHeight="1">
      <c r="A80" s="174"/>
      <c r="B80" s="208"/>
      <c r="C80" s="208"/>
      <c r="D80" s="208"/>
      <c r="E80" s="208"/>
      <c r="F80" s="208"/>
      <c r="G80" s="208"/>
      <c r="H80" s="209" t="s">
        <v>38</v>
      </c>
      <c r="I80" s="208"/>
      <c r="J80" s="210">
        <f>SUM(J75:J79)</f>
        <v>377.427418</v>
      </c>
      <c r="K80" s="139"/>
      <c r="L80" s="139"/>
      <c r="M80" s="139"/>
      <c r="N80" s="139"/>
      <c r="O80" s="139"/>
      <c r="P80" s="139"/>
      <c r="Q80" s="139"/>
      <c r="R80" s="141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71"/>
      <c r="B81" s="144"/>
      <c r="C81" s="144"/>
      <c r="D81" s="144"/>
      <c r="E81" s="144"/>
      <c r="F81" s="144"/>
      <c r="G81" s="144"/>
      <c r="H81" s="145"/>
      <c r="I81" s="144"/>
      <c r="J81" s="172"/>
      <c r="K81" s="139"/>
      <c r="L81" s="139"/>
      <c r="M81" s="139"/>
      <c r="N81" s="139"/>
      <c r="O81" s="139"/>
      <c r="P81" s="139"/>
      <c r="Q81" s="139"/>
      <c r="R81" s="141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75" customHeight="1">
      <c r="A82" s="139"/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141"/>
      <c r="S82" s="211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18.7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211"/>
      <c r="S83" s="211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8.75" customHeight="1">
      <c r="A84" s="139" t="s">
        <v>39</v>
      </c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211"/>
      <c r="S84" s="211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18.75" customHeight="1">
      <c r="A85" s="139"/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211"/>
      <c r="S85" s="211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42.0" customHeight="1">
      <c r="A86" s="173"/>
      <c r="B86" s="174" t="s">
        <v>12</v>
      </c>
      <c r="C86" s="175" t="s">
        <v>62</v>
      </c>
      <c r="D86" s="52"/>
      <c r="E86" s="53"/>
      <c r="F86" s="212"/>
      <c r="G86" s="212"/>
      <c r="H86" s="177" t="s">
        <v>14</v>
      </c>
      <c r="I86" s="213" t="s">
        <v>15</v>
      </c>
      <c r="J86" s="174" t="s">
        <v>16</v>
      </c>
      <c r="K86" s="139"/>
      <c r="L86" s="139"/>
      <c r="M86" s="139"/>
      <c r="N86" s="139"/>
      <c r="O86" s="139"/>
      <c r="P86" s="139"/>
      <c r="Q86" s="139"/>
      <c r="R86" s="211"/>
      <c r="S86" s="211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4">
        <v>1.0</v>
      </c>
      <c r="B87" s="179" t="s">
        <v>82</v>
      </c>
      <c r="C87" s="192"/>
      <c r="D87" s="192"/>
      <c r="E87" s="192"/>
      <c r="F87" s="192"/>
      <c r="G87" s="192"/>
      <c r="H87" s="214">
        <v>57.0</v>
      </c>
      <c r="I87" s="192">
        <v>1.0</v>
      </c>
      <c r="J87" s="188">
        <f t="shared" ref="J87:J96" si="60">+I87*H87</f>
        <v>57</v>
      </c>
      <c r="K87" s="173"/>
      <c r="L87" s="173"/>
      <c r="M87" s="173"/>
      <c r="N87" s="173"/>
      <c r="O87" s="173"/>
      <c r="P87" s="173"/>
      <c r="Q87" s="215"/>
      <c r="R87" s="211"/>
      <c r="S87" s="211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4">
        <v>2.0</v>
      </c>
      <c r="B88" s="186" t="s">
        <v>82</v>
      </c>
      <c r="C88" s="192"/>
      <c r="D88" s="192"/>
      <c r="E88" s="192"/>
      <c r="F88" s="192"/>
      <c r="G88" s="192"/>
      <c r="H88" s="214">
        <v>45.0</v>
      </c>
      <c r="I88" s="192">
        <v>1.0</v>
      </c>
      <c r="J88" s="188">
        <f t="shared" si="60"/>
        <v>45</v>
      </c>
      <c r="K88" s="173"/>
      <c r="L88" s="173"/>
      <c r="M88" s="173"/>
      <c r="N88" s="173"/>
      <c r="O88" s="173"/>
      <c r="P88" s="173"/>
      <c r="Q88" s="215"/>
      <c r="R88" s="211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4.75" customHeight="1">
      <c r="A89" s="174">
        <v>3.0</v>
      </c>
      <c r="B89" s="179" t="s">
        <v>83</v>
      </c>
      <c r="C89" s="192"/>
      <c r="D89" s="192"/>
      <c r="E89" s="192"/>
      <c r="F89" s="192"/>
      <c r="G89" s="192"/>
      <c r="H89" s="214">
        <v>50.0</v>
      </c>
      <c r="I89" s="192">
        <v>1.0</v>
      </c>
      <c r="J89" s="188">
        <f t="shared" si="60"/>
        <v>50</v>
      </c>
      <c r="K89" s="173"/>
      <c r="L89" s="173"/>
      <c r="M89" s="173"/>
      <c r="N89" s="173"/>
      <c r="O89" s="173"/>
      <c r="P89" s="173"/>
      <c r="Q89" s="215"/>
      <c r="R89" s="211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4.75" customHeight="1">
      <c r="A90" s="174">
        <v>4.0</v>
      </c>
      <c r="B90" s="186" t="s">
        <v>83</v>
      </c>
      <c r="C90" s="192"/>
      <c r="D90" s="192"/>
      <c r="E90" s="192"/>
      <c r="F90" s="192"/>
      <c r="G90" s="192"/>
      <c r="H90" s="214">
        <v>11.0</v>
      </c>
      <c r="I90" s="192">
        <v>1.0</v>
      </c>
      <c r="J90" s="188">
        <f t="shared" si="60"/>
        <v>11</v>
      </c>
      <c r="K90" s="173"/>
      <c r="L90" s="173"/>
      <c r="M90" s="173"/>
      <c r="N90" s="173"/>
      <c r="O90" s="173"/>
      <c r="P90" s="173"/>
      <c r="Q90" s="215"/>
      <c r="R90" s="211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4.75" customHeight="1">
      <c r="A91" s="174">
        <v>5.0</v>
      </c>
      <c r="B91" s="179" t="s">
        <v>26</v>
      </c>
      <c r="C91" s="192"/>
      <c r="D91" s="192"/>
      <c r="E91" s="192"/>
      <c r="F91" s="192"/>
      <c r="G91" s="192"/>
      <c r="H91" s="214">
        <v>35.0</v>
      </c>
      <c r="I91" s="192">
        <v>1.0</v>
      </c>
      <c r="J91" s="188">
        <f t="shared" si="60"/>
        <v>35</v>
      </c>
      <c r="K91" s="173"/>
      <c r="L91" s="173"/>
      <c r="M91" s="173"/>
      <c r="N91" s="173"/>
      <c r="O91" s="173"/>
      <c r="P91" s="173"/>
      <c r="Q91" s="215"/>
      <c r="R91" s="211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4.75" customHeight="1">
      <c r="A92" s="174">
        <v>6.0</v>
      </c>
      <c r="B92" s="186" t="s">
        <v>26</v>
      </c>
      <c r="C92" s="192"/>
      <c r="D92" s="192"/>
      <c r="E92" s="192"/>
      <c r="F92" s="192"/>
      <c r="G92" s="192"/>
      <c r="H92" s="214">
        <v>20.0</v>
      </c>
      <c r="I92" s="192">
        <v>1.0</v>
      </c>
      <c r="J92" s="188">
        <f t="shared" si="60"/>
        <v>20</v>
      </c>
      <c r="K92" s="173"/>
      <c r="L92" s="173"/>
      <c r="M92" s="173"/>
      <c r="N92" s="173"/>
      <c r="O92" s="173"/>
      <c r="P92" s="173"/>
      <c r="Q92" s="215"/>
      <c r="R92" s="211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4.75" customHeight="1">
      <c r="A93" s="174">
        <v>7.0</v>
      </c>
      <c r="B93" s="179" t="s">
        <v>67</v>
      </c>
      <c r="C93" s="192"/>
      <c r="D93" s="192"/>
      <c r="E93" s="192"/>
      <c r="F93" s="192"/>
      <c r="G93" s="192"/>
      <c r="H93" s="214">
        <v>45.0</v>
      </c>
      <c r="I93" s="192">
        <v>1.0</v>
      </c>
      <c r="J93" s="188">
        <f t="shared" si="60"/>
        <v>45</v>
      </c>
      <c r="K93" s="173"/>
      <c r="L93" s="173"/>
      <c r="M93" s="173"/>
      <c r="N93" s="173"/>
      <c r="O93" s="173"/>
      <c r="P93" s="173"/>
      <c r="Q93" s="215"/>
      <c r="R93" s="211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24.75" customHeight="1">
      <c r="A94" s="174">
        <v>8.0</v>
      </c>
      <c r="B94" s="186" t="s">
        <v>67</v>
      </c>
      <c r="C94" s="192"/>
      <c r="D94" s="192"/>
      <c r="E94" s="192"/>
      <c r="F94" s="192"/>
      <c r="G94" s="192"/>
      <c r="H94" s="214">
        <v>27.0</v>
      </c>
      <c r="I94" s="192">
        <v>1.0</v>
      </c>
      <c r="J94" s="188">
        <f t="shared" si="60"/>
        <v>27</v>
      </c>
      <c r="K94" s="173"/>
      <c r="L94" s="173"/>
      <c r="M94" s="173"/>
      <c r="N94" s="173"/>
      <c r="O94" s="173"/>
      <c r="P94" s="173"/>
      <c r="Q94" s="215"/>
      <c r="R94" s="211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24.75" customHeight="1">
      <c r="A95" s="174">
        <v>9.0</v>
      </c>
      <c r="B95" s="179" t="s">
        <v>90</v>
      </c>
      <c r="C95" s="192"/>
      <c r="D95" s="192"/>
      <c r="E95" s="192"/>
      <c r="F95" s="192"/>
      <c r="G95" s="192"/>
      <c r="H95" s="214">
        <v>47.0</v>
      </c>
      <c r="I95" s="192">
        <v>1.0</v>
      </c>
      <c r="J95" s="188">
        <f t="shared" si="60"/>
        <v>47</v>
      </c>
      <c r="K95" s="173"/>
      <c r="L95" s="173"/>
      <c r="M95" s="173"/>
      <c r="N95" s="173"/>
      <c r="O95" s="173"/>
      <c r="P95" s="173"/>
      <c r="Q95" s="215"/>
      <c r="R95" s="211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24.75" customHeight="1">
      <c r="A96" s="174">
        <v>10.0</v>
      </c>
      <c r="B96" s="186" t="s">
        <v>90</v>
      </c>
      <c r="C96" s="192"/>
      <c r="D96" s="192"/>
      <c r="E96" s="192"/>
      <c r="F96" s="192"/>
      <c r="G96" s="192"/>
      <c r="H96" s="214">
        <v>10.0</v>
      </c>
      <c r="I96" s="192">
        <v>1.0</v>
      </c>
      <c r="J96" s="188">
        <f t="shared" si="60"/>
        <v>10</v>
      </c>
      <c r="K96" s="173"/>
      <c r="L96" s="173"/>
      <c r="M96" s="173"/>
      <c r="N96" s="173"/>
      <c r="O96" s="173"/>
      <c r="P96" s="173"/>
      <c r="Q96" s="215"/>
      <c r="R96" s="211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75" customHeight="1">
      <c r="A97" s="139"/>
      <c r="B97" s="139"/>
      <c r="C97" s="139"/>
      <c r="D97" s="139"/>
      <c r="E97" s="139"/>
      <c r="F97" s="139"/>
      <c r="G97" s="139"/>
      <c r="H97" s="140" t="s">
        <v>38</v>
      </c>
      <c r="I97" s="139"/>
      <c r="J97" s="216">
        <f>SUM(J87:J96)</f>
        <v>347</v>
      </c>
      <c r="K97" s="217"/>
      <c r="L97" s="217"/>
      <c r="M97" s="217"/>
      <c r="N97" s="217"/>
      <c r="O97" s="217"/>
      <c r="P97" s="217"/>
      <c r="Q97" s="217"/>
      <c r="R97" s="139"/>
      <c r="S97" s="211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44"/>
      <c r="B98" s="144"/>
      <c r="C98" s="144"/>
      <c r="D98" s="144"/>
      <c r="E98" s="144"/>
      <c r="F98" s="144"/>
      <c r="G98" s="144"/>
      <c r="H98" s="145"/>
      <c r="I98" s="170"/>
      <c r="J98" s="195">
        <f>+J97*60%</f>
        <v>208.2</v>
      </c>
      <c r="K98" s="195"/>
      <c r="L98" s="195"/>
      <c r="M98" s="195"/>
      <c r="N98" s="195"/>
      <c r="O98" s="195"/>
      <c r="P98" s="195"/>
      <c r="Q98" s="195">
        <f>+J97*40%</f>
        <v>138.8</v>
      </c>
      <c r="R98" s="139"/>
      <c r="S98" s="211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139"/>
      <c r="B99" s="139"/>
      <c r="C99" s="139"/>
      <c r="D99" s="139"/>
      <c r="E99" s="139"/>
      <c r="F99" s="139"/>
      <c r="G99" s="139"/>
      <c r="H99" s="140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211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139"/>
      <c r="B100" s="139"/>
      <c r="C100" s="139"/>
      <c r="D100" s="139"/>
      <c r="E100" s="139"/>
      <c r="F100" s="139"/>
      <c r="G100" s="139"/>
      <c r="H100" s="140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211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9.5" customHeight="1">
      <c r="A101" s="218" t="s">
        <v>41</v>
      </c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211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57.0" customHeight="1">
      <c r="A102" s="219"/>
      <c r="B102" s="220" t="s">
        <v>42</v>
      </c>
      <c r="C102" s="220" t="s">
        <v>43</v>
      </c>
      <c r="D102" s="220" t="s">
        <v>44</v>
      </c>
      <c r="E102" s="220" t="s">
        <v>45</v>
      </c>
      <c r="F102" s="220"/>
      <c r="G102" s="220"/>
      <c r="H102" s="221" t="s">
        <v>46</v>
      </c>
      <c r="I102" s="222" t="s">
        <v>47</v>
      </c>
      <c r="J102" s="139"/>
      <c r="K102" s="139"/>
      <c r="L102" s="139"/>
      <c r="M102" s="139"/>
      <c r="N102" s="139"/>
      <c r="O102" s="139"/>
      <c r="P102" s="139"/>
      <c r="Q102" s="139"/>
      <c r="R102" s="141"/>
      <c r="S102" s="211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223" t="s">
        <v>48</v>
      </c>
      <c r="B103" s="224">
        <f>+E25</f>
        <v>27882.17335</v>
      </c>
      <c r="C103" s="225">
        <f>+J68</f>
        <v>24367.71757</v>
      </c>
      <c r="D103" s="225">
        <f>+J80</f>
        <v>377.427418</v>
      </c>
      <c r="E103" s="226">
        <f>J98</f>
        <v>208.2</v>
      </c>
      <c r="F103" s="226"/>
      <c r="G103" s="226"/>
      <c r="H103" s="227">
        <f>+I25</f>
        <v>2080.605273</v>
      </c>
      <c r="I103" s="228">
        <f>+B103-C103-D103-E103-H103</f>
        <v>848.2230938</v>
      </c>
      <c r="J103" s="139"/>
      <c r="K103" s="139"/>
      <c r="L103" s="139"/>
      <c r="M103" s="139"/>
      <c r="N103" s="139"/>
      <c r="O103" s="139"/>
      <c r="P103" s="139"/>
      <c r="Q103" s="139"/>
      <c r="R103" s="141"/>
      <c r="S103" s="211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9.5" customHeight="1">
      <c r="A104" s="229" t="s">
        <v>49</v>
      </c>
      <c r="B104" s="230"/>
      <c r="C104" s="231">
        <f>+C103/B103</f>
        <v>0.8739533055</v>
      </c>
      <c r="D104" s="231">
        <f>+D103/B103</f>
        <v>0.01353651357</v>
      </c>
      <c r="E104" s="231">
        <f>+E103/B103</f>
        <v>0.007467136704</v>
      </c>
      <c r="F104" s="231"/>
      <c r="G104" s="231"/>
      <c r="H104" s="232">
        <f>+H103/B103</f>
        <v>0.07462134487</v>
      </c>
      <c r="I104" s="233">
        <f>+I103/B103</f>
        <v>0.03042169931</v>
      </c>
      <c r="J104" s="139"/>
      <c r="K104" s="139"/>
      <c r="L104" s="139"/>
      <c r="M104" s="139"/>
      <c r="N104" s="139"/>
      <c r="O104" s="139"/>
      <c r="P104" s="139"/>
      <c r="Q104" s="139"/>
      <c r="R104" s="141"/>
      <c r="S104" s="211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9.5" customHeight="1">
      <c r="A105" s="160"/>
      <c r="B105" s="234"/>
      <c r="C105" s="235"/>
      <c r="D105" s="235"/>
      <c r="E105" s="235"/>
      <c r="F105" s="235"/>
      <c r="G105" s="235"/>
      <c r="H105" s="236"/>
      <c r="I105" s="237"/>
      <c r="J105" s="139"/>
      <c r="K105" s="139"/>
      <c r="L105" s="139"/>
      <c r="M105" s="139"/>
      <c r="N105" s="139"/>
      <c r="O105" s="139"/>
      <c r="P105" s="139"/>
      <c r="Q105" s="139"/>
      <c r="R105" s="141"/>
      <c r="S105" s="211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8.75" customHeight="1">
      <c r="A106" s="238"/>
      <c r="B106" s="239"/>
      <c r="C106" s="239"/>
      <c r="D106" s="239" t="s">
        <v>50</v>
      </c>
      <c r="E106" s="239" t="s">
        <v>48</v>
      </c>
      <c r="F106" s="239"/>
      <c r="G106" s="239"/>
      <c r="H106" s="240">
        <f>+D103+E103+H103+I103</f>
        <v>3514.455785</v>
      </c>
      <c r="I106" s="241"/>
      <c r="J106" s="139"/>
      <c r="K106" s="139"/>
      <c r="L106" s="139"/>
      <c r="M106" s="139"/>
      <c r="N106" s="139"/>
      <c r="O106" s="139"/>
      <c r="P106" s="139"/>
      <c r="Q106" s="139"/>
      <c r="R106" s="141"/>
      <c r="S106" s="140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18.75" customHeight="1">
      <c r="A107" s="242"/>
      <c r="B107" s="139"/>
      <c r="C107" s="139"/>
      <c r="D107" s="139"/>
      <c r="E107" s="139" t="s">
        <v>49</v>
      </c>
      <c r="F107" s="139"/>
      <c r="G107" s="139"/>
      <c r="H107" s="236">
        <f>+H106/B103</f>
        <v>0.1260466945</v>
      </c>
      <c r="I107" s="243"/>
      <c r="J107" s="139"/>
      <c r="K107" s="139"/>
      <c r="L107" s="139"/>
      <c r="M107" s="139"/>
      <c r="N107" s="139"/>
      <c r="O107" s="139"/>
      <c r="P107" s="139"/>
      <c r="Q107" s="139"/>
      <c r="R107" s="141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242"/>
      <c r="B108" s="139"/>
      <c r="C108" s="139" t="s">
        <v>51</v>
      </c>
      <c r="D108" s="139"/>
      <c r="E108" s="139"/>
      <c r="F108" s="139"/>
      <c r="G108" s="139"/>
      <c r="H108" s="140"/>
      <c r="I108" s="243"/>
      <c r="J108" s="139"/>
      <c r="K108" s="139"/>
      <c r="L108" s="139"/>
      <c r="M108" s="139"/>
      <c r="N108" s="139"/>
      <c r="O108" s="139"/>
      <c r="P108" s="139"/>
      <c r="Q108" s="139"/>
      <c r="R108" s="141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242"/>
      <c r="B109" s="139"/>
      <c r="C109" s="139"/>
      <c r="D109" s="139" t="s">
        <v>52</v>
      </c>
      <c r="E109" s="139"/>
      <c r="F109" s="139"/>
      <c r="G109" s="139"/>
      <c r="H109" s="140">
        <f>+H108*(H106-H103)</f>
        <v>0</v>
      </c>
      <c r="I109" s="243"/>
      <c r="J109" s="139"/>
      <c r="K109" s="139"/>
      <c r="L109" s="139"/>
      <c r="M109" s="139"/>
      <c r="N109" s="139"/>
      <c r="O109" s="139"/>
      <c r="P109" s="139"/>
      <c r="Q109" s="139"/>
      <c r="R109" s="141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9.5" customHeight="1">
      <c r="A110" s="244"/>
      <c r="B110" s="245"/>
      <c r="C110" s="245"/>
      <c r="D110" s="245"/>
      <c r="E110" s="245"/>
      <c r="F110" s="245"/>
      <c r="G110" s="245"/>
      <c r="H110" s="246"/>
      <c r="I110" s="247"/>
      <c r="J110" s="139"/>
      <c r="K110" s="139"/>
      <c r="L110" s="139"/>
      <c r="M110" s="139"/>
      <c r="N110" s="139"/>
      <c r="O110" s="139"/>
      <c r="P110" s="139"/>
      <c r="Q110" s="139"/>
      <c r="R110" s="141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18.75" customHeight="1">
      <c r="A111" s="139"/>
      <c r="B111" s="139"/>
      <c r="C111" s="139"/>
      <c r="D111" s="139"/>
      <c r="E111" s="139"/>
      <c r="F111" s="139"/>
      <c r="G111" s="139"/>
      <c r="H111" s="140"/>
      <c r="I111" s="139"/>
      <c r="J111" s="139"/>
      <c r="K111" s="139"/>
      <c r="L111" s="139"/>
      <c r="M111" s="139"/>
      <c r="N111" s="139"/>
      <c r="O111" s="139"/>
      <c r="P111" s="139"/>
      <c r="Q111" s="139"/>
      <c r="R111" s="141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18.75" customHeight="1">
      <c r="A112" s="139"/>
      <c r="B112" s="139"/>
      <c r="C112" s="139"/>
      <c r="D112" s="139"/>
      <c r="E112" s="139"/>
      <c r="F112" s="139"/>
      <c r="G112" s="139"/>
      <c r="H112" s="140"/>
      <c r="I112" s="139"/>
      <c r="J112" s="139"/>
      <c r="K112" s="139"/>
      <c r="L112" s="139"/>
      <c r="M112" s="139"/>
      <c r="N112" s="139"/>
      <c r="O112" s="139"/>
      <c r="P112" s="139"/>
      <c r="Q112" s="139"/>
      <c r="R112" s="141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18.75" customHeight="1">
      <c r="A113" s="139"/>
      <c r="B113" s="139"/>
      <c r="C113" s="139"/>
      <c r="D113" s="139"/>
      <c r="E113" s="139"/>
      <c r="F113" s="139"/>
      <c r="G113" s="139"/>
      <c r="H113" s="140"/>
      <c r="I113" s="139"/>
      <c r="J113" s="139"/>
      <c r="K113" s="139"/>
      <c r="L113" s="139"/>
      <c r="M113" s="139"/>
      <c r="N113" s="139"/>
      <c r="O113" s="139"/>
      <c r="P113" s="139"/>
      <c r="Q113" s="139"/>
      <c r="R113" s="141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8"/>
      <c r="I295" s="7"/>
      <c r="J295" s="7"/>
      <c r="K295" s="7"/>
      <c r="L295" s="7"/>
      <c r="M295" s="7"/>
      <c r="N295" s="7"/>
      <c r="O295" s="7"/>
      <c r="P295" s="7"/>
      <c r="Q295" s="7"/>
      <c r="R295" s="249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8"/>
      <c r="I296" s="7"/>
      <c r="J296" s="7"/>
      <c r="K296" s="7"/>
      <c r="L296" s="7"/>
      <c r="M296" s="7"/>
      <c r="N296" s="7"/>
      <c r="O296" s="7"/>
      <c r="P296" s="7"/>
      <c r="Q296" s="7"/>
      <c r="R296" s="249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8"/>
      <c r="I297" s="7"/>
      <c r="J297" s="7"/>
      <c r="K297" s="7"/>
      <c r="L297" s="7"/>
      <c r="M297" s="7"/>
      <c r="N297" s="7"/>
      <c r="O297" s="7"/>
      <c r="P297" s="7"/>
      <c r="Q297" s="7"/>
      <c r="R297" s="24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8"/>
      <c r="I298" s="7"/>
      <c r="J298" s="7"/>
      <c r="K298" s="7"/>
      <c r="L298" s="7"/>
      <c r="M298" s="7"/>
      <c r="N298" s="7"/>
      <c r="O298" s="7"/>
      <c r="P298" s="7"/>
      <c r="Q298" s="7"/>
      <c r="R298" s="24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8"/>
      <c r="I299" s="7"/>
      <c r="J299" s="7"/>
      <c r="K299" s="7"/>
      <c r="L299" s="7"/>
      <c r="M299" s="7"/>
      <c r="N299" s="7"/>
      <c r="O299" s="7"/>
      <c r="P299" s="7"/>
      <c r="Q299" s="7"/>
      <c r="R299" s="249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8"/>
      <c r="I300" s="7"/>
      <c r="J300" s="7"/>
      <c r="K300" s="7"/>
      <c r="L300" s="7"/>
      <c r="M300" s="7"/>
      <c r="N300" s="7"/>
      <c r="O300" s="7"/>
      <c r="P300" s="7"/>
      <c r="Q300" s="7"/>
      <c r="R300" s="249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8"/>
      <c r="I301" s="7"/>
      <c r="J301" s="7"/>
      <c r="K301" s="7"/>
      <c r="L301" s="7"/>
      <c r="M301" s="7"/>
      <c r="N301" s="7"/>
      <c r="O301" s="7"/>
      <c r="P301" s="7"/>
      <c r="Q301" s="7"/>
      <c r="R301" s="249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8"/>
      <c r="I302" s="7"/>
      <c r="J302" s="7"/>
      <c r="K302" s="7"/>
      <c r="L302" s="7"/>
      <c r="M302" s="7"/>
      <c r="N302" s="7"/>
      <c r="O302" s="7"/>
      <c r="P302" s="7"/>
      <c r="Q302" s="7"/>
      <c r="R302" s="249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8"/>
      <c r="I303" s="7"/>
      <c r="J303" s="7"/>
      <c r="K303" s="7"/>
      <c r="L303" s="7"/>
      <c r="M303" s="7"/>
      <c r="N303" s="7"/>
      <c r="O303" s="7"/>
      <c r="P303" s="7"/>
      <c r="Q303" s="7"/>
      <c r="R303" s="249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8"/>
      <c r="I304" s="7"/>
      <c r="J304" s="7"/>
      <c r="K304" s="7"/>
      <c r="L304" s="7"/>
      <c r="M304" s="7"/>
      <c r="N304" s="7"/>
      <c r="O304" s="7"/>
      <c r="P304" s="7"/>
      <c r="Q304" s="7"/>
      <c r="R304" s="249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8"/>
      <c r="I305" s="7"/>
      <c r="J305" s="7"/>
      <c r="K305" s="7"/>
      <c r="L305" s="7"/>
      <c r="M305" s="7"/>
      <c r="N305" s="7"/>
      <c r="O305" s="7"/>
      <c r="P305" s="7"/>
      <c r="Q305" s="7"/>
      <c r="R305" s="249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8"/>
      <c r="I306" s="7"/>
      <c r="J306" s="7"/>
      <c r="K306" s="7"/>
      <c r="L306" s="7"/>
      <c r="M306" s="7"/>
      <c r="N306" s="7"/>
      <c r="O306" s="7"/>
      <c r="P306" s="7"/>
      <c r="Q306" s="7"/>
      <c r="R306" s="249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8"/>
      <c r="I307" s="7"/>
      <c r="J307" s="7"/>
      <c r="K307" s="7"/>
      <c r="L307" s="7"/>
      <c r="M307" s="7"/>
      <c r="N307" s="7"/>
      <c r="O307" s="7"/>
      <c r="P307" s="7"/>
      <c r="Q307" s="7"/>
      <c r="R307" s="249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8"/>
      <c r="I308" s="7"/>
      <c r="J308" s="7"/>
      <c r="K308" s="7"/>
      <c r="L308" s="7"/>
      <c r="M308" s="7"/>
      <c r="N308" s="7"/>
      <c r="O308" s="7"/>
      <c r="P308" s="7"/>
      <c r="Q308" s="7"/>
      <c r="R308" s="249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8"/>
      <c r="I309" s="7"/>
      <c r="J309" s="7"/>
      <c r="K309" s="7"/>
      <c r="L309" s="7"/>
      <c r="M309" s="7"/>
      <c r="N309" s="7"/>
      <c r="O309" s="7"/>
      <c r="P309" s="7"/>
      <c r="Q309" s="7"/>
      <c r="R309" s="249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4:E74"/>
    <mergeCell ref="C86:E8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44390.0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92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82</v>
      </c>
      <c r="C8" s="154">
        <v>29.5</v>
      </c>
      <c r="D8" s="155">
        <v>0.0146</v>
      </c>
      <c r="E8" s="156">
        <f>252.81*45.6</f>
        <v>11528.136</v>
      </c>
      <c r="F8" s="156"/>
      <c r="G8" s="156"/>
      <c r="H8" s="157">
        <v>45.6</v>
      </c>
      <c r="I8" s="158">
        <f t="shared" ref="I8:I24" si="1">+D8*E8</f>
        <v>168.3107856</v>
      </c>
      <c r="J8" s="159">
        <f t="shared" ref="J8:J24" si="2">E8-I8</f>
        <v>11359.82521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75</v>
      </c>
      <c r="C9" s="154">
        <v>29.5</v>
      </c>
      <c r="D9" s="155">
        <v>0.0155</v>
      </c>
      <c r="E9" s="156">
        <f>253.135*56.6</f>
        <v>14327.441</v>
      </c>
      <c r="F9" s="156"/>
      <c r="G9" s="156"/>
      <c r="H9" s="157">
        <v>56.6</v>
      </c>
      <c r="I9" s="158">
        <f t="shared" si="1"/>
        <v>222.0753355</v>
      </c>
      <c r="J9" s="159">
        <f t="shared" si="2"/>
        <v>14105.36566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93</v>
      </c>
      <c r="C10" s="154">
        <v>30.5</v>
      </c>
      <c r="D10" s="155">
        <v>0.0493</v>
      </c>
      <c r="E10" s="156">
        <f>273.162*2.5</f>
        <v>682.905</v>
      </c>
      <c r="F10" s="156"/>
      <c r="G10" s="156"/>
      <c r="H10" s="157">
        <v>2.5</v>
      </c>
      <c r="I10" s="158">
        <f t="shared" si="1"/>
        <v>33.6672165</v>
      </c>
      <c r="J10" s="159">
        <f t="shared" si="2"/>
        <v>649.2377835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hidden="1" customHeight="1">
      <c r="A11" s="153">
        <v>4.0</v>
      </c>
      <c r="B11" s="174"/>
      <c r="C11" s="154"/>
      <c r="D11" s="250"/>
      <c r="E11" s="251"/>
      <c r="F11" s="251"/>
      <c r="G11" s="251"/>
      <c r="H11" s="157"/>
      <c r="I11" s="158">
        <f t="shared" si="1"/>
        <v>0</v>
      </c>
      <c r="J11" s="159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hidden="1" customHeight="1">
      <c r="A12" s="153">
        <v>5.0</v>
      </c>
      <c r="B12" s="174"/>
      <c r="C12" s="174"/>
      <c r="D12" s="250"/>
      <c r="E12" s="251"/>
      <c r="F12" s="251"/>
      <c r="G12" s="251"/>
      <c r="H12" s="157"/>
      <c r="I12" s="158">
        <f t="shared" si="1"/>
        <v>0</v>
      </c>
      <c r="J12" s="159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26538.482</v>
      </c>
      <c r="F25" s="165"/>
      <c r="G25" s="165"/>
      <c r="H25" s="166"/>
      <c r="I25" s="167">
        <f t="shared" ref="I25:J25" si="3">SUM(I8:I24)</f>
        <v>424.0533376</v>
      </c>
      <c r="J25" s="168">
        <f t="shared" si="3"/>
        <v>26114.42866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94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82</v>
      </c>
      <c r="C32" s="180">
        <v>86.0</v>
      </c>
      <c r="D32" s="180">
        <v>184.0</v>
      </c>
      <c r="E32" s="180">
        <v>244.0</v>
      </c>
      <c r="F32" s="180">
        <f t="shared" ref="F32:F55" si="5">VALUE(IF(RIGHT(B32, 1)="%", RIGHT(B32, 3), 0))</f>
        <v>0</v>
      </c>
      <c r="G32" s="180">
        <f t="shared" ref="G32:G55" si="6">+R32*C32/100*D32/100*E32/100</f>
        <v>123.553792</v>
      </c>
      <c r="H32" s="181">
        <f t="shared" ref="H32:H55" si="7">IF(F32=0, G32, F32*G32)</f>
        <v>123.553792</v>
      </c>
      <c r="I32" s="180">
        <v>1.0</v>
      </c>
      <c r="J32" s="182">
        <f t="shared" ref="J32:J55" si="8">+I32*H32</f>
        <v>123.553792</v>
      </c>
      <c r="K32" s="139"/>
      <c r="L32" s="173">
        <f>D32*25.4/1000</f>
        <v>4.6736</v>
      </c>
      <c r="M32" s="174">
        <f>+I32</f>
        <v>1</v>
      </c>
      <c r="N32" s="174">
        <f>M32*L32</f>
        <v>4.6736</v>
      </c>
      <c r="O32" s="139"/>
      <c r="P32" s="139"/>
      <c r="Q32" s="173"/>
      <c r="R32" s="183">
        <v>32.0</v>
      </c>
      <c r="S32" s="173">
        <f t="shared" ref="S32:S56" si="9">E32/100</f>
        <v>2.44</v>
      </c>
      <c r="T32" s="174">
        <f t="shared" ref="T32:T56" si="10">I32</f>
        <v>1</v>
      </c>
      <c r="U32" s="174">
        <f t="shared" ref="U32:U56" si="11">T32*S32</f>
        <v>2.44</v>
      </c>
      <c r="V32" s="184">
        <f t="shared" ref="V32:V55" si="12">R32*C32/100*D32/100*E32/100</f>
        <v>123.553792</v>
      </c>
      <c r="W32" s="173">
        <f t="shared" ref="W32:X32" si="4">C32/100</f>
        <v>0.86</v>
      </c>
      <c r="X32" s="173">
        <f t="shared" si="4"/>
        <v>1.84</v>
      </c>
      <c r="Y32" s="173">
        <f t="shared" ref="Y32:Y56" si="14">U32</f>
        <v>2.44</v>
      </c>
      <c r="Z32" s="185">
        <f t="shared" ref="Z32:Z56" si="15">W32*X32*Y32</f>
        <v>3.861056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82</v>
      </c>
      <c r="C33" s="186">
        <v>99.0</v>
      </c>
      <c r="D33" s="186">
        <v>184.0</v>
      </c>
      <c r="E33" s="186">
        <v>208.0</v>
      </c>
      <c r="F33" s="186">
        <f t="shared" si="5"/>
        <v>0</v>
      </c>
      <c r="G33" s="186">
        <f t="shared" si="6"/>
        <v>121.245696</v>
      </c>
      <c r="H33" s="187">
        <f t="shared" si="7"/>
        <v>121.245696</v>
      </c>
      <c r="I33" s="186">
        <v>1.0</v>
      </c>
      <c r="J33" s="188">
        <f t="shared" si="8"/>
        <v>121.245696</v>
      </c>
      <c r="K33" s="139"/>
      <c r="L33" s="173"/>
      <c r="M33" s="174"/>
      <c r="N33" s="174"/>
      <c r="O33" s="139"/>
      <c r="P33" s="139"/>
      <c r="Q33" s="173"/>
      <c r="R33" s="183">
        <v>32.0</v>
      </c>
      <c r="S33" s="173">
        <f t="shared" si="9"/>
        <v>2.08</v>
      </c>
      <c r="T33" s="174">
        <f t="shared" si="10"/>
        <v>1</v>
      </c>
      <c r="U33" s="174">
        <f t="shared" si="11"/>
        <v>2.08</v>
      </c>
      <c r="V33" s="184">
        <f t="shared" si="12"/>
        <v>121.245696</v>
      </c>
      <c r="W33" s="173">
        <f t="shared" ref="W33:X33" si="13">C33/100</f>
        <v>0.99</v>
      </c>
      <c r="X33" s="173">
        <f t="shared" si="13"/>
        <v>1.84</v>
      </c>
      <c r="Y33" s="173">
        <f t="shared" si="14"/>
        <v>2.08</v>
      </c>
      <c r="Z33" s="185">
        <f t="shared" si="15"/>
        <v>3.788928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82</v>
      </c>
      <c r="C34" s="186">
        <v>87.0</v>
      </c>
      <c r="D34" s="186">
        <v>184.0</v>
      </c>
      <c r="E34" s="186">
        <v>235.0</v>
      </c>
      <c r="F34" s="186">
        <f t="shared" si="5"/>
        <v>0</v>
      </c>
      <c r="G34" s="186">
        <f t="shared" si="6"/>
        <v>120.38016</v>
      </c>
      <c r="H34" s="187">
        <f t="shared" si="7"/>
        <v>120.38016</v>
      </c>
      <c r="I34" s="186">
        <v>1.0</v>
      </c>
      <c r="J34" s="188">
        <f t="shared" si="8"/>
        <v>120.38016</v>
      </c>
      <c r="K34" s="139"/>
      <c r="L34" s="173">
        <f t="shared" ref="L34:L55" si="17">D34*25.4/1000</f>
        <v>4.6736</v>
      </c>
      <c r="M34" s="174">
        <f t="shared" ref="M34:M55" si="18">+I34</f>
        <v>1</v>
      </c>
      <c r="N34" s="174">
        <f t="shared" ref="N34:N55" si="19">M34*L34</f>
        <v>4.6736</v>
      </c>
      <c r="O34" s="139"/>
      <c r="P34" s="139"/>
      <c r="Q34" s="173"/>
      <c r="R34" s="183">
        <v>32.0</v>
      </c>
      <c r="S34" s="173">
        <f t="shared" si="9"/>
        <v>2.35</v>
      </c>
      <c r="T34" s="174">
        <f t="shared" si="10"/>
        <v>1</v>
      </c>
      <c r="U34" s="174">
        <f t="shared" si="11"/>
        <v>2.35</v>
      </c>
      <c r="V34" s="184">
        <f t="shared" si="12"/>
        <v>120.38016</v>
      </c>
      <c r="W34" s="173">
        <f t="shared" ref="W34:X34" si="16">C34/100</f>
        <v>0.87</v>
      </c>
      <c r="X34" s="173">
        <f t="shared" si="16"/>
        <v>1.84</v>
      </c>
      <c r="Y34" s="173">
        <f t="shared" si="14"/>
        <v>2.35</v>
      </c>
      <c r="Z34" s="185">
        <f t="shared" si="15"/>
        <v>3.76188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82</v>
      </c>
      <c r="C35" s="186">
        <v>102.0</v>
      </c>
      <c r="D35" s="186">
        <v>184.0</v>
      </c>
      <c r="E35" s="186">
        <v>207.0</v>
      </c>
      <c r="F35" s="186">
        <f t="shared" si="5"/>
        <v>0</v>
      </c>
      <c r="G35" s="186">
        <f t="shared" si="6"/>
        <v>124.319232</v>
      </c>
      <c r="H35" s="187">
        <f t="shared" si="7"/>
        <v>124.319232</v>
      </c>
      <c r="I35" s="186">
        <v>1.0</v>
      </c>
      <c r="J35" s="188">
        <f t="shared" si="8"/>
        <v>124.319232</v>
      </c>
      <c r="K35" s="139"/>
      <c r="L35" s="173">
        <f t="shared" si="17"/>
        <v>4.6736</v>
      </c>
      <c r="M35" s="174">
        <f t="shared" si="18"/>
        <v>1</v>
      </c>
      <c r="N35" s="174">
        <f t="shared" si="19"/>
        <v>4.6736</v>
      </c>
      <c r="O35" s="139"/>
      <c r="P35" s="139"/>
      <c r="Q35" s="173"/>
      <c r="R35" s="183">
        <v>32.0</v>
      </c>
      <c r="S35" s="173">
        <f t="shared" si="9"/>
        <v>2.07</v>
      </c>
      <c r="T35" s="174">
        <f t="shared" si="10"/>
        <v>1</v>
      </c>
      <c r="U35" s="174">
        <f t="shared" si="11"/>
        <v>2.07</v>
      </c>
      <c r="V35" s="184">
        <f t="shared" si="12"/>
        <v>124.319232</v>
      </c>
      <c r="W35" s="173">
        <f t="shared" ref="W35:X35" si="20">C35/100</f>
        <v>1.02</v>
      </c>
      <c r="X35" s="173">
        <f t="shared" si="20"/>
        <v>1.84</v>
      </c>
      <c r="Y35" s="173">
        <f t="shared" si="14"/>
        <v>2.07</v>
      </c>
      <c r="Z35" s="185">
        <f t="shared" si="15"/>
        <v>3.884976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82</v>
      </c>
      <c r="C36" s="186">
        <v>103.0</v>
      </c>
      <c r="D36" s="186">
        <v>184.0</v>
      </c>
      <c r="E36" s="186">
        <v>2783.0</v>
      </c>
      <c r="F36" s="186">
        <f t="shared" si="5"/>
        <v>0</v>
      </c>
      <c r="G36" s="186">
        <f t="shared" si="6"/>
        <v>1687.789312</v>
      </c>
      <c r="H36" s="187">
        <f t="shared" si="7"/>
        <v>1687.789312</v>
      </c>
      <c r="I36" s="186">
        <v>1.0</v>
      </c>
      <c r="J36" s="188">
        <f t="shared" si="8"/>
        <v>1687.789312</v>
      </c>
      <c r="K36" s="139"/>
      <c r="L36" s="173">
        <f t="shared" si="17"/>
        <v>4.6736</v>
      </c>
      <c r="M36" s="174">
        <f t="shared" si="18"/>
        <v>1</v>
      </c>
      <c r="N36" s="174">
        <f t="shared" si="19"/>
        <v>4.6736</v>
      </c>
      <c r="O36" s="139"/>
      <c r="P36" s="139"/>
      <c r="Q36" s="173">
        <v>1720.0</v>
      </c>
      <c r="R36" s="183">
        <v>32.0</v>
      </c>
      <c r="S36" s="173">
        <f t="shared" si="9"/>
        <v>27.83</v>
      </c>
      <c r="T36" s="174">
        <f t="shared" si="10"/>
        <v>1</v>
      </c>
      <c r="U36" s="174">
        <f t="shared" si="11"/>
        <v>27.83</v>
      </c>
      <c r="V36" s="184">
        <f t="shared" si="12"/>
        <v>1687.789312</v>
      </c>
      <c r="W36" s="173">
        <f t="shared" ref="W36:X36" si="21">C36/100</f>
        <v>1.03</v>
      </c>
      <c r="X36" s="173">
        <f t="shared" si="21"/>
        <v>1.84</v>
      </c>
      <c r="Y36" s="173">
        <f t="shared" si="14"/>
        <v>27.83</v>
      </c>
      <c r="Z36" s="185">
        <f t="shared" si="15"/>
        <v>52.743416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82</v>
      </c>
      <c r="C37" s="186">
        <v>102.0</v>
      </c>
      <c r="D37" s="186">
        <v>184.0</v>
      </c>
      <c r="E37" s="186">
        <v>2783.0</v>
      </c>
      <c r="F37" s="186">
        <f t="shared" si="5"/>
        <v>0</v>
      </c>
      <c r="G37" s="186">
        <f t="shared" si="6"/>
        <v>1671.403008</v>
      </c>
      <c r="H37" s="187">
        <f t="shared" si="7"/>
        <v>1671.403008</v>
      </c>
      <c r="I37" s="186">
        <v>1.0</v>
      </c>
      <c r="J37" s="188">
        <f t="shared" si="8"/>
        <v>1671.403008</v>
      </c>
      <c r="K37" s="139"/>
      <c r="L37" s="173">
        <f t="shared" si="17"/>
        <v>4.6736</v>
      </c>
      <c r="M37" s="174">
        <f t="shared" si="18"/>
        <v>1</v>
      </c>
      <c r="N37" s="174">
        <f t="shared" si="19"/>
        <v>4.6736</v>
      </c>
      <c r="O37" s="139"/>
      <c r="P37" s="139"/>
      <c r="Q37" s="173">
        <v>1705.0</v>
      </c>
      <c r="R37" s="183">
        <v>32.0</v>
      </c>
      <c r="S37" s="173">
        <f t="shared" si="9"/>
        <v>27.83</v>
      </c>
      <c r="T37" s="174">
        <f t="shared" si="10"/>
        <v>1</v>
      </c>
      <c r="U37" s="174">
        <f t="shared" si="11"/>
        <v>27.83</v>
      </c>
      <c r="V37" s="184">
        <f t="shared" si="12"/>
        <v>1671.403008</v>
      </c>
      <c r="W37" s="173">
        <f t="shared" ref="W37:X37" si="22">C37/100</f>
        <v>1.02</v>
      </c>
      <c r="X37" s="173">
        <f t="shared" si="22"/>
        <v>1.84</v>
      </c>
      <c r="Y37" s="173">
        <f t="shared" si="14"/>
        <v>27.83</v>
      </c>
      <c r="Z37" s="185">
        <f t="shared" si="15"/>
        <v>52.231344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82</v>
      </c>
      <c r="C38" s="186">
        <v>102.0</v>
      </c>
      <c r="D38" s="186">
        <v>184.0</v>
      </c>
      <c r="E38" s="186">
        <v>2775.0</v>
      </c>
      <c r="F38" s="186">
        <f t="shared" si="5"/>
        <v>0</v>
      </c>
      <c r="G38" s="186">
        <f t="shared" si="6"/>
        <v>1666.5984</v>
      </c>
      <c r="H38" s="187">
        <f t="shared" si="7"/>
        <v>1666.5984</v>
      </c>
      <c r="I38" s="186">
        <v>1.0</v>
      </c>
      <c r="J38" s="188">
        <f t="shared" si="8"/>
        <v>1666.5984</v>
      </c>
      <c r="K38" s="139"/>
      <c r="L38" s="173">
        <f t="shared" si="17"/>
        <v>4.6736</v>
      </c>
      <c r="M38" s="174">
        <f t="shared" si="18"/>
        <v>1</v>
      </c>
      <c r="N38" s="174">
        <f t="shared" si="19"/>
        <v>4.6736</v>
      </c>
      <c r="O38" s="139"/>
      <c r="P38" s="139"/>
      <c r="Q38" s="173">
        <v>1700.0</v>
      </c>
      <c r="R38" s="183">
        <v>32.0</v>
      </c>
      <c r="S38" s="173">
        <f t="shared" si="9"/>
        <v>27.75</v>
      </c>
      <c r="T38" s="174">
        <f t="shared" si="10"/>
        <v>1</v>
      </c>
      <c r="U38" s="174">
        <f t="shared" si="11"/>
        <v>27.75</v>
      </c>
      <c r="V38" s="184">
        <f t="shared" si="12"/>
        <v>1666.5984</v>
      </c>
      <c r="W38" s="173">
        <f t="shared" ref="W38:X38" si="23">C38/100</f>
        <v>1.02</v>
      </c>
      <c r="X38" s="173">
        <f t="shared" si="23"/>
        <v>1.84</v>
      </c>
      <c r="Y38" s="173">
        <f t="shared" si="14"/>
        <v>27.75</v>
      </c>
      <c r="Z38" s="185">
        <f t="shared" si="15"/>
        <v>52.0812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82</v>
      </c>
      <c r="C39" s="186">
        <v>103.0</v>
      </c>
      <c r="D39" s="186">
        <v>184.0</v>
      </c>
      <c r="E39" s="186">
        <v>2784.0</v>
      </c>
      <c r="F39" s="186">
        <f t="shared" si="5"/>
        <v>0</v>
      </c>
      <c r="G39" s="186">
        <f t="shared" si="6"/>
        <v>1688.395776</v>
      </c>
      <c r="H39" s="187">
        <f t="shared" si="7"/>
        <v>1688.395776</v>
      </c>
      <c r="I39" s="186">
        <v>1.0</v>
      </c>
      <c r="J39" s="188">
        <f t="shared" si="8"/>
        <v>1688.395776</v>
      </c>
      <c r="K39" s="139"/>
      <c r="L39" s="173">
        <f t="shared" si="17"/>
        <v>4.6736</v>
      </c>
      <c r="M39" s="174">
        <f t="shared" si="18"/>
        <v>1</v>
      </c>
      <c r="N39" s="174">
        <f t="shared" si="19"/>
        <v>4.6736</v>
      </c>
      <c r="O39" s="139"/>
      <c r="P39" s="139"/>
      <c r="Q39" s="173">
        <v>1700.0</v>
      </c>
      <c r="R39" s="183">
        <v>32.0</v>
      </c>
      <c r="S39" s="173">
        <f t="shared" si="9"/>
        <v>27.84</v>
      </c>
      <c r="T39" s="174">
        <f t="shared" si="10"/>
        <v>1</v>
      </c>
      <c r="U39" s="174">
        <f t="shared" si="11"/>
        <v>27.84</v>
      </c>
      <c r="V39" s="184">
        <f t="shared" si="12"/>
        <v>1688.395776</v>
      </c>
      <c r="W39" s="173">
        <f t="shared" ref="W39:X39" si="24">C39/100</f>
        <v>1.03</v>
      </c>
      <c r="X39" s="173">
        <f t="shared" si="24"/>
        <v>1.84</v>
      </c>
      <c r="Y39" s="173">
        <f t="shared" si="14"/>
        <v>27.84</v>
      </c>
      <c r="Z39" s="185">
        <f t="shared" si="15"/>
        <v>52.762368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86" t="s">
        <v>82</v>
      </c>
      <c r="C40" s="186">
        <v>104.0</v>
      </c>
      <c r="D40" s="186">
        <v>184.0</v>
      </c>
      <c r="E40" s="186">
        <v>2774.0</v>
      </c>
      <c r="F40" s="186">
        <f t="shared" si="5"/>
        <v>0</v>
      </c>
      <c r="G40" s="186">
        <f t="shared" si="6"/>
        <v>1698.664448</v>
      </c>
      <c r="H40" s="187">
        <f t="shared" si="7"/>
        <v>1698.664448</v>
      </c>
      <c r="I40" s="186">
        <v>1.0</v>
      </c>
      <c r="J40" s="188">
        <f t="shared" si="8"/>
        <v>1698.664448</v>
      </c>
      <c r="K40" s="139"/>
      <c r="L40" s="173">
        <f t="shared" si="17"/>
        <v>4.6736</v>
      </c>
      <c r="M40" s="174">
        <f t="shared" si="18"/>
        <v>1</v>
      </c>
      <c r="N40" s="174">
        <f t="shared" si="19"/>
        <v>4.6736</v>
      </c>
      <c r="O40" s="139"/>
      <c r="P40" s="139"/>
      <c r="Q40" s="173">
        <v>1700.0</v>
      </c>
      <c r="R40" s="183">
        <v>32.0</v>
      </c>
      <c r="S40" s="173">
        <f t="shared" si="9"/>
        <v>27.74</v>
      </c>
      <c r="T40" s="174">
        <f t="shared" si="10"/>
        <v>1</v>
      </c>
      <c r="U40" s="174">
        <f t="shared" si="11"/>
        <v>27.74</v>
      </c>
      <c r="V40" s="184">
        <f t="shared" si="12"/>
        <v>1698.664448</v>
      </c>
      <c r="W40" s="173">
        <f t="shared" ref="W40:X40" si="25">C40/100</f>
        <v>1.04</v>
      </c>
      <c r="X40" s="173">
        <f t="shared" si="25"/>
        <v>1.84</v>
      </c>
      <c r="Y40" s="173">
        <f t="shared" si="14"/>
        <v>27.74</v>
      </c>
      <c r="Z40" s="185">
        <f t="shared" si="15"/>
        <v>53.083264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82</v>
      </c>
      <c r="C41" s="186">
        <v>103.0</v>
      </c>
      <c r="D41" s="186">
        <v>184.0</v>
      </c>
      <c r="E41" s="186">
        <v>2795.0</v>
      </c>
      <c r="F41" s="186">
        <f t="shared" si="5"/>
        <v>0</v>
      </c>
      <c r="G41" s="186">
        <f t="shared" si="6"/>
        <v>1695.06688</v>
      </c>
      <c r="H41" s="187">
        <f t="shared" si="7"/>
        <v>1695.06688</v>
      </c>
      <c r="I41" s="186">
        <v>1.0</v>
      </c>
      <c r="J41" s="188">
        <f t="shared" si="8"/>
        <v>1695.06688</v>
      </c>
      <c r="K41" s="139"/>
      <c r="L41" s="173">
        <f t="shared" si="17"/>
        <v>4.6736</v>
      </c>
      <c r="M41" s="174">
        <f t="shared" si="18"/>
        <v>1</v>
      </c>
      <c r="N41" s="174">
        <f t="shared" si="19"/>
        <v>4.6736</v>
      </c>
      <c r="O41" s="139"/>
      <c r="P41" s="139"/>
      <c r="Q41" s="173">
        <v>1700.0</v>
      </c>
      <c r="R41" s="183">
        <v>32.0</v>
      </c>
      <c r="S41" s="173">
        <f t="shared" si="9"/>
        <v>27.95</v>
      </c>
      <c r="T41" s="174">
        <f t="shared" si="10"/>
        <v>1</v>
      </c>
      <c r="U41" s="174">
        <f t="shared" si="11"/>
        <v>27.95</v>
      </c>
      <c r="V41" s="184">
        <f t="shared" si="12"/>
        <v>1695.06688</v>
      </c>
      <c r="W41" s="173">
        <f t="shared" ref="W41:X41" si="26">C41/100</f>
        <v>1.03</v>
      </c>
      <c r="X41" s="173">
        <f t="shared" si="26"/>
        <v>1.84</v>
      </c>
      <c r="Y41" s="173">
        <f t="shared" si="14"/>
        <v>27.95</v>
      </c>
      <c r="Z41" s="185">
        <f t="shared" si="15"/>
        <v>52.97084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79" t="s">
        <v>75</v>
      </c>
      <c r="C42" s="180">
        <v>79.0</v>
      </c>
      <c r="D42" s="180">
        <v>215.0</v>
      </c>
      <c r="E42" s="180">
        <v>183.0</v>
      </c>
      <c r="F42" s="180">
        <f t="shared" si="5"/>
        <v>0</v>
      </c>
      <c r="G42" s="180">
        <f t="shared" si="6"/>
        <v>97.9100325</v>
      </c>
      <c r="H42" s="181">
        <f t="shared" si="7"/>
        <v>97.9100325</v>
      </c>
      <c r="I42" s="180">
        <v>1.0</v>
      </c>
      <c r="J42" s="182">
        <f t="shared" si="8"/>
        <v>97.9100325</v>
      </c>
      <c r="K42" s="139"/>
      <c r="L42" s="173">
        <f t="shared" si="17"/>
        <v>5.461</v>
      </c>
      <c r="M42" s="174">
        <f t="shared" si="18"/>
        <v>1</v>
      </c>
      <c r="N42" s="174">
        <f t="shared" si="19"/>
        <v>5.461</v>
      </c>
      <c r="O42" s="139"/>
      <c r="P42" s="139"/>
      <c r="Q42" s="173"/>
      <c r="R42" s="183">
        <v>31.5</v>
      </c>
      <c r="S42" s="173">
        <f t="shared" si="9"/>
        <v>1.83</v>
      </c>
      <c r="T42" s="174">
        <f t="shared" si="10"/>
        <v>1</v>
      </c>
      <c r="U42" s="174">
        <f t="shared" si="11"/>
        <v>1.83</v>
      </c>
      <c r="V42" s="184">
        <f t="shared" si="12"/>
        <v>97.9100325</v>
      </c>
      <c r="W42" s="173">
        <f t="shared" ref="W42:X42" si="27">C42/100</f>
        <v>0.79</v>
      </c>
      <c r="X42" s="173">
        <f t="shared" si="27"/>
        <v>2.15</v>
      </c>
      <c r="Y42" s="173">
        <f t="shared" si="14"/>
        <v>1.83</v>
      </c>
      <c r="Z42" s="185">
        <f t="shared" si="15"/>
        <v>3.108255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75</v>
      </c>
      <c r="C43" s="186">
        <v>64.0</v>
      </c>
      <c r="D43" s="186">
        <v>215.0</v>
      </c>
      <c r="E43" s="186">
        <v>145.0</v>
      </c>
      <c r="F43" s="186">
        <f t="shared" si="5"/>
        <v>0</v>
      </c>
      <c r="G43" s="186">
        <f t="shared" si="6"/>
        <v>62.8488</v>
      </c>
      <c r="H43" s="187">
        <f t="shared" si="7"/>
        <v>62.8488</v>
      </c>
      <c r="I43" s="186">
        <v>1.0</v>
      </c>
      <c r="J43" s="188">
        <f t="shared" si="8"/>
        <v>62.8488</v>
      </c>
      <c r="K43" s="139"/>
      <c r="L43" s="173">
        <f t="shared" si="17"/>
        <v>5.461</v>
      </c>
      <c r="M43" s="174">
        <f t="shared" si="18"/>
        <v>1</v>
      </c>
      <c r="N43" s="174">
        <f t="shared" si="19"/>
        <v>5.461</v>
      </c>
      <c r="O43" s="139"/>
      <c r="P43" s="139"/>
      <c r="Q43" s="173"/>
      <c r="R43" s="183">
        <v>31.5</v>
      </c>
      <c r="S43" s="173">
        <f t="shared" si="9"/>
        <v>1.45</v>
      </c>
      <c r="T43" s="174">
        <f t="shared" si="10"/>
        <v>1</v>
      </c>
      <c r="U43" s="174">
        <f t="shared" si="11"/>
        <v>1.45</v>
      </c>
      <c r="V43" s="184">
        <f t="shared" si="12"/>
        <v>62.8488</v>
      </c>
      <c r="W43" s="173">
        <f t="shared" ref="W43:X43" si="28">C43/100</f>
        <v>0.64</v>
      </c>
      <c r="X43" s="173">
        <f t="shared" si="28"/>
        <v>2.15</v>
      </c>
      <c r="Y43" s="173">
        <f t="shared" si="14"/>
        <v>1.45</v>
      </c>
      <c r="Z43" s="185">
        <f t="shared" si="15"/>
        <v>1.9952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75</v>
      </c>
      <c r="C44" s="186">
        <v>100.0</v>
      </c>
      <c r="D44" s="186">
        <v>215.0</v>
      </c>
      <c r="E44" s="186">
        <v>197.0</v>
      </c>
      <c r="F44" s="186">
        <f t="shared" si="5"/>
        <v>0</v>
      </c>
      <c r="G44" s="186">
        <f t="shared" si="6"/>
        <v>133.41825</v>
      </c>
      <c r="H44" s="187">
        <f t="shared" si="7"/>
        <v>133.41825</v>
      </c>
      <c r="I44" s="186">
        <v>1.0</v>
      </c>
      <c r="J44" s="188">
        <f t="shared" si="8"/>
        <v>133.41825</v>
      </c>
      <c r="K44" s="139"/>
      <c r="L44" s="173">
        <f t="shared" si="17"/>
        <v>5.461</v>
      </c>
      <c r="M44" s="174">
        <f t="shared" si="18"/>
        <v>1</v>
      </c>
      <c r="N44" s="174">
        <f t="shared" si="19"/>
        <v>5.461</v>
      </c>
      <c r="O44" s="139"/>
      <c r="P44" s="139"/>
      <c r="Q44" s="173"/>
      <c r="R44" s="183">
        <v>31.5</v>
      </c>
      <c r="S44" s="173">
        <f t="shared" si="9"/>
        <v>1.97</v>
      </c>
      <c r="T44" s="174">
        <f t="shared" si="10"/>
        <v>1</v>
      </c>
      <c r="U44" s="174">
        <f t="shared" si="11"/>
        <v>1.97</v>
      </c>
      <c r="V44" s="184">
        <f t="shared" si="12"/>
        <v>133.41825</v>
      </c>
      <c r="W44" s="173">
        <f t="shared" ref="W44:X44" si="29">C44/100</f>
        <v>1</v>
      </c>
      <c r="X44" s="173">
        <f t="shared" si="29"/>
        <v>2.15</v>
      </c>
      <c r="Y44" s="173">
        <f t="shared" si="14"/>
        <v>1.97</v>
      </c>
      <c r="Z44" s="185">
        <f t="shared" si="15"/>
        <v>4.2355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75</v>
      </c>
      <c r="C45" s="186">
        <v>96.0</v>
      </c>
      <c r="D45" s="186">
        <v>215.0</v>
      </c>
      <c r="E45" s="186">
        <v>2792.0</v>
      </c>
      <c r="F45" s="186">
        <f t="shared" si="5"/>
        <v>0</v>
      </c>
      <c r="G45" s="186">
        <f t="shared" si="6"/>
        <v>1815.24672</v>
      </c>
      <c r="H45" s="187">
        <f t="shared" si="7"/>
        <v>1815.24672</v>
      </c>
      <c r="I45" s="186">
        <v>1.0</v>
      </c>
      <c r="J45" s="188">
        <f t="shared" si="8"/>
        <v>1815.24672</v>
      </c>
      <c r="K45" s="139"/>
      <c r="L45" s="173">
        <f t="shared" si="17"/>
        <v>5.461</v>
      </c>
      <c r="M45" s="174">
        <f t="shared" si="18"/>
        <v>1</v>
      </c>
      <c r="N45" s="174">
        <f t="shared" si="19"/>
        <v>5.461</v>
      </c>
      <c r="O45" s="139"/>
      <c r="P45" s="139"/>
      <c r="Q45" s="173">
        <v>1875.0</v>
      </c>
      <c r="R45" s="183">
        <v>31.5</v>
      </c>
      <c r="S45" s="173">
        <f t="shared" si="9"/>
        <v>27.92</v>
      </c>
      <c r="T45" s="174">
        <f t="shared" si="10"/>
        <v>1</v>
      </c>
      <c r="U45" s="174">
        <f t="shared" si="11"/>
        <v>27.92</v>
      </c>
      <c r="V45" s="184">
        <f t="shared" si="12"/>
        <v>1815.24672</v>
      </c>
      <c r="W45" s="173">
        <f t="shared" ref="W45:X45" si="30">C45/100</f>
        <v>0.96</v>
      </c>
      <c r="X45" s="173">
        <f t="shared" si="30"/>
        <v>2.15</v>
      </c>
      <c r="Y45" s="173">
        <f t="shared" si="14"/>
        <v>27.92</v>
      </c>
      <c r="Z45" s="185">
        <f t="shared" si="15"/>
        <v>57.62688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86" t="s">
        <v>75</v>
      </c>
      <c r="C46" s="186">
        <v>102.0</v>
      </c>
      <c r="D46" s="186">
        <v>215.0</v>
      </c>
      <c r="E46" s="186">
        <v>2791.0</v>
      </c>
      <c r="F46" s="186">
        <f t="shared" si="5"/>
        <v>0</v>
      </c>
      <c r="G46" s="186">
        <f t="shared" si="6"/>
        <v>1928.008845</v>
      </c>
      <c r="H46" s="187">
        <f t="shared" si="7"/>
        <v>1928.008845</v>
      </c>
      <c r="I46" s="186">
        <v>1.0</v>
      </c>
      <c r="J46" s="188">
        <f t="shared" si="8"/>
        <v>1928.008845</v>
      </c>
      <c r="K46" s="139"/>
      <c r="L46" s="173">
        <f t="shared" si="17"/>
        <v>5.461</v>
      </c>
      <c r="M46" s="174">
        <f t="shared" si="18"/>
        <v>1</v>
      </c>
      <c r="N46" s="174">
        <f t="shared" si="19"/>
        <v>5.461</v>
      </c>
      <c r="O46" s="139"/>
      <c r="P46" s="139"/>
      <c r="Q46" s="173">
        <v>1890.0</v>
      </c>
      <c r="R46" s="183">
        <v>31.5</v>
      </c>
      <c r="S46" s="173">
        <f t="shared" si="9"/>
        <v>27.91</v>
      </c>
      <c r="T46" s="174">
        <f t="shared" si="10"/>
        <v>1</v>
      </c>
      <c r="U46" s="174">
        <f t="shared" si="11"/>
        <v>27.91</v>
      </c>
      <c r="V46" s="184">
        <f t="shared" si="12"/>
        <v>1928.008845</v>
      </c>
      <c r="W46" s="173">
        <f t="shared" ref="W46:X46" si="31">C46/100</f>
        <v>1.02</v>
      </c>
      <c r="X46" s="173">
        <f t="shared" si="31"/>
        <v>2.15</v>
      </c>
      <c r="Y46" s="173">
        <f t="shared" si="14"/>
        <v>27.91</v>
      </c>
      <c r="Z46" s="185">
        <f t="shared" si="15"/>
        <v>61.20663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16.0</v>
      </c>
      <c r="B47" s="186" t="s">
        <v>75</v>
      </c>
      <c r="C47" s="186">
        <v>100.0</v>
      </c>
      <c r="D47" s="186">
        <v>215.0</v>
      </c>
      <c r="E47" s="186">
        <v>2778.0</v>
      </c>
      <c r="F47" s="186">
        <f t="shared" si="5"/>
        <v>0</v>
      </c>
      <c r="G47" s="186">
        <f t="shared" si="6"/>
        <v>1881.4005</v>
      </c>
      <c r="H47" s="187">
        <f t="shared" si="7"/>
        <v>1881.4005</v>
      </c>
      <c r="I47" s="186">
        <v>1.0</v>
      </c>
      <c r="J47" s="188">
        <f t="shared" si="8"/>
        <v>1881.4005</v>
      </c>
      <c r="K47" s="139"/>
      <c r="L47" s="173">
        <f t="shared" si="17"/>
        <v>5.461</v>
      </c>
      <c r="M47" s="174">
        <f t="shared" si="18"/>
        <v>1</v>
      </c>
      <c r="N47" s="174">
        <f t="shared" si="19"/>
        <v>5.461</v>
      </c>
      <c r="O47" s="139"/>
      <c r="P47" s="139"/>
      <c r="Q47" s="173">
        <v>1875.0</v>
      </c>
      <c r="R47" s="183">
        <v>31.5</v>
      </c>
      <c r="S47" s="173">
        <f t="shared" si="9"/>
        <v>27.78</v>
      </c>
      <c r="T47" s="174">
        <f t="shared" si="10"/>
        <v>1</v>
      </c>
      <c r="U47" s="174">
        <f t="shared" si="11"/>
        <v>27.78</v>
      </c>
      <c r="V47" s="184">
        <f t="shared" si="12"/>
        <v>1881.4005</v>
      </c>
      <c r="W47" s="173">
        <f t="shared" ref="W47:X47" si="32">C47/100</f>
        <v>1</v>
      </c>
      <c r="X47" s="173">
        <f t="shared" si="32"/>
        <v>2.15</v>
      </c>
      <c r="Y47" s="173">
        <f t="shared" si="14"/>
        <v>27.78</v>
      </c>
      <c r="Z47" s="185">
        <f t="shared" si="15"/>
        <v>59.727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17.0</v>
      </c>
      <c r="B48" s="186" t="s">
        <v>75</v>
      </c>
      <c r="C48" s="186">
        <v>101.0</v>
      </c>
      <c r="D48" s="186">
        <v>215.0</v>
      </c>
      <c r="E48" s="186">
        <v>2786.0</v>
      </c>
      <c r="F48" s="186">
        <f t="shared" si="5"/>
        <v>0</v>
      </c>
      <c r="G48" s="186">
        <f t="shared" si="6"/>
        <v>1905.686685</v>
      </c>
      <c r="H48" s="187">
        <f t="shared" si="7"/>
        <v>1905.686685</v>
      </c>
      <c r="I48" s="186">
        <v>1.0</v>
      </c>
      <c r="J48" s="188">
        <f t="shared" si="8"/>
        <v>1905.686685</v>
      </c>
      <c r="K48" s="139"/>
      <c r="L48" s="173">
        <f t="shared" si="17"/>
        <v>5.461</v>
      </c>
      <c r="M48" s="174">
        <f t="shared" si="18"/>
        <v>1</v>
      </c>
      <c r="N48" s="174">
        <f t="shared" si="19"/>
        <v>5.461</v>
      </c>
      <c r="O48" s="139"/>
      <c r="P48" s="139"/>
      <c r="Q48" s="173">
        <v>1885.0</v>
      </c>
      <c r="R48" s="183">
        <v>31.5</v>
      </c>
      <c r="S48" s="173">
        <f t="shared" si="9"/>
        <v>27.86</v>
      </c>
      <c r="T48" s="174">
        <f t="shared" si="10"/>
        <v>1</v>
      </c>
      <c r="U48" s="174">
        <f t="shared" si="11"/>
        <v>27.86</v>
      </c>
      <c r="V48" s="184">
        <f t="shared" si="12"/>
        <v>1905.686685</v>
      </c>
      <c r="W48" s="173">
        <f t="shared" ref="W48:X48" si="33">C48/100</f>
        <v>1.01</v>
      </c>
      <c r="X48" s="173">
        <f t="shared" si="33"/>
        <v>2.15</v>
      </c>
      <c r="Y48" s="173">
        <f t="shared" si="14"/>
        <v>27.86</v>
      </c>
      <c r="Z48" s="185">
        <f t="shared" si="15"/>
        <v>60.49799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18.0</v>
      </c>
      <c r="B49" s="186" t="s">
        <v>75</v>
      </c>
      <c r="C49" s="186">
        <v>101.0</v>
      </c>
      <c r="D49" s="186">
        <v>215.0</v>
      </c>
      <c r="E49" s="186">
        <v>2781.0</v>
      </c>
      <c r="F49" s="186">
        <f t="shared" si="5"/>
        <v>0</v>
      </c>
      <c r="G49" s="186">
        <f t="shared" si="6"/>
        <v>1902.266573</v>
      </c>
      <c r="H49" s="187">
        <f t="shared" si="7"/>
        <v>1902.266573</v>
      </c>
      <c r="I49" s="186">
        <v>1.0</v>
      </c>
      <c r="J49" s="188">
        <f t="shared" si="8"/>
        <v>1902.266573</v>
      </c>
      <c r="K49" s="139"/>
      <c r="L49" s="173">
        <f t="shared" si="17"/>
        <v>5.461</v>
      </c>
      <c r="M49" s="174">
        <f t="shared" si="18"/>
        <v>1</v>
      </c>
      <c r="N49" s="174">
        <f t="shared" si="19"/>
        <v>5.461</v>
      </c>
      <c r="O49" s="139"/>
      <c r="P49" s="139"/>
      <c r="Q49" s="173">
        <v>1880.0</v>
      </c>
      <c r="R49" s="183">
        <v>31.5</v>
      </c>
      <c r="S49" s="173">
        <f t="shared" si="9"/>
        <v>27.81</v>
      </c>
      <c r="T49" s="174">
        <f t="shared" si="10"/>
        <v>1</v>
      </c>
      <c r="U49" s="174">
        <f t="shared" si="11"/>
        <v>27.81</v>
      </c>
      <c r="V49" s="184">
        <f t="shared" si="12"/>
        <v>1902.266573</v>
      </c>
      <c r="W49" s="173">
        <f t="shared" ref="W49:X49" si="34">C49/100</f>
        <v>1.01</v>
      </c>
      <c r="X49" s="173">
        <f t="shared" si="34"/>
        <v>2.15</v>
      </c>
      <c r="Y49" s="173">
        <f t="shared" si="14"/>
        <v>27.81</v>
      </c>
      <c r="Z49" s="185">
        <f t="shared" si="15"/>
        <v>60.389415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19.0</v>
      </c>
      <c r="B50" s="186" t="s">
        <v>75</v>
      </c>
      <c r="C50" s="186">
        <v>101.0</v>
      </c>
      <c r="D50" s="186">
        <v>215.0</v>
      </c>
      <c r="E50" s="186">
        <v>2775.0</v>
      </c>
      <c r="F50" s="186">
        <f t="shared" si="5"/>
        <v>0</v>
      </c>
      <c r="G50" s="186">
        <f t="shared" si="6"/>
        <v>1898.162438</v>
      </c>
      <c r="H50" s="187">
        <f t="shared" si="7"/>
        <v>1898.162438</v>
      </c>
      <c r="I50" s="186">
        <v>1.0</v>
      </c>
      <c r="J50" s="188">
        <f t="shared" si="8"/>
        <v>1898.162438</v>
      </c>
      <c r="K50" s="139"/>
      <c r="L50" s="173">
        <f t="shared" si="17"/>
        <v>5.461</v>
      </c>
      <c r="M50" s="174">
        <f t="shared" si="18"/>
        <v>1</v>
      </c>
      <c r="N50" s="174">
        <f t="shared" si="19"/>
        <v>5.461</v>
      </c>
      <c r="O50" s="139"/>
      <c r="P50" s="139"/>
      <c r="Q50" s="173">
        <v>1870.0</v>
      </c>
      <c r="R50" s="183">
        <v>31.5</v>
      </c>
      <c r="S50" s="173">
        <f t="shared" si="9"/>
        <v>27.75</v>
      </c>
      <c r="T50" s="174">
        <f t="shared" si="10"/>
        <v>1</v>
      </c>
      <c r="U50" s="174">
        <f t="shared" si="11"/>
        <v>27.75</v>
      </c>
      <c r="V50" s="184">
        <f t="shared" si="12"/>
        <v>1898.162438</v>
      </c>
      <c r="W50" s="173">
        <f t="shared" ref="W50:X50" si="35">C50/100</f>
        <v>1.01</v>
      </c>
      <c r="X50" s="173">
        <f t="shared" si="35"/>
        <v>2.15</v>
      </c>
      <c r="Y50" s="173">
        <f t="shared" si="14"/>
        <v>27.75</v>
      </c>
      <c r="Z50" s="185">
        <f t="shared" si="15"/>
        <v>60.259125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20.0</v>
      </c>
      <c r="B51" s="186" t="s">
        <v>75</v>
      </c>
      <c r="C51" s="186">
        <v>97.0</v>
      </c>
      <c r="D51" s="186">
        <v>215.0</v>
      </c>
      <c r="E51" s="186">
        <v>2664.0</v>
      </c>
      <c r="F51" s="186">
        <f t="shared" si="5"/>
        <v>0</v>
      </c>
      <c r="G51" s="186">
        <f t="shared" si="6"/>
        <v>1750.06818</v>
      </c>
      <c r="H51" s="187">
        <f t="shared" si="7"/>
        <v>1750.06818</v>
      </c>
      <c r="I51" s="186">
        <v>1.0</v>
      </c>
      <c r="J51" s="188">
        <f t="shared" si="8"/>
        <v>1750.06818</v>
      </c>
      <c r="K51" s="139"/>
      <c r="L51" s="173">
        <f t="shared" si="17"/>
        <v>5.461</v>
      </c>
      <c r="M51" s="174">
        <f t="shared" si="18"/>
        <v>1</v>
      </c>
      <c r="N51" s="174">
        <f t="shared" si="19"/>
        <v>5.461</v>
      </c>
      <c r="O51" s="139"/>
      <c r="P51" s="139"/>
      <c r="Q51" s="173">
        <v>1795.0</v>
      </c>
      <c r="R51" s="183">
        <v>31.5</v>
      </c>
      <c r="S51" s="173">
        <f t="shared" si="9"/>
        <v>26.64</v>
      </c>
      <c r="T51" s="174">
        <f t="shared" si="10"/>
        <v>1</v>
      </c>
      <c r="U51" s="174">
        <f t="shared" si="11"/>
        <v>26.64</v>
      </c>
      <c r="V51" s="184">
        <f t="shared" si="12"/>
        <v>1750.06818</v>
      </c>
      <c r="W51" s="173">
        <f t="shared" ref="W51:X51" si="36">C51/100</f>
        <v>0.97</v>
      </c>
      <c r="X51" s="173">
        <f t="shared" si="36"/>
        <v>2.15</v>
      </c>
      <c r="Y51" s="173">
        <f t="shared" si="14"/>
        <v>26.64</v>
      </c>
      <c r="Z51" s="185">
        <f t="shared" si="15"/>
        <v>55.55772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21.0</v>
      </c>
      <c r="B52" s="179" t="s">
        <v>93</v>
      </c>
      <c r="C52" s="180">
        <v>79.0</v>
      </c>
      <c r="D52" s="180">
        <v>213.0</v>
      </c>
      <c r="E52" s="180">
        <v>209.0</v>
      </c>
      <c r="F52" s="180">
        <f t="shared" si="5"/>
        <v>0</v>
      </c>
      <c r="G52" s="180">
        <f t="shared" si="6"/>
        <v>107.2637115</v>
      </c>
      <c r="H52" s="181">
        <f t="shared" si="7"/>
        <v>107.2637115</v>
      </c>
      <c r="I52" s="180">
        <v>1.0</v>
      </c>
      <c r="J52" s="182">
        <f t="shared" si="8"/>
        <v>107.2637115</v>
      </c>
      <c r="K52" s="139"/>
      <c r="L52" s="173">
        <f t="shared" si="17"/>
        <v>5.4102</v>
      </c>
      <c r="M52" s="174">
        <f t="shared" si="18"/>
        <v>1</v>
      </c>
      <c r="N52" s="174">
        <f t="shared" si="19"/>
        <v>5.4102</v>
      </c>
      <c r="O52" s="139"/>
      <c r="P52" s="139"/>
      <c r="Q52" s="173"/>
      <c r="R52" s="183">
        <v>30.5</v>
      </c>
      <c r="S52" s="173">
        <f t="shared" si="9"/>
        <v>2.09</v>
      </c>
      <c r="T52" s="174">
        <f t="shared" si="10"/>
        <v>1</v>
      </c>
      <c r="U52" s="174">
        <f t="shared" si="11"/>
        <v>2.09</v>
      </c>
      <c r="V52" s="184">
        <f t="shared" si="12"/>
        <v>107.2637115</v>
      </c>
      <c r="W52" s="173">
        <f t="shared" ref="W52:X52" si="37">C52/100</f>
        <v>0.79</v>
      </c>
      <c r="X52" s="173">
        <f t="shared" si="37"/>
        <v>2.13</v>
      </c>
      <c r="Y52" s="173">
        <f t="shared" si="14"/>
        <v>2.09</v>
      </c>
      <c r="Z52" s="185">
        <f t="shared" si="15"/>
        <v>3.516843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22.0</v>
      </c>
      <c r="B53" s="186" t="s">
        <v>93</v>
      </c>
      <c r="C53" s="186">
        <v>87.0</v>
      </c>
      <c r="D53" s="186">
        <v>213.0</v>
      </c>
      <c r="E53" s="186">
        <v>210.0</v>
      </c>
      <c r="F53" s="186">
        <f t="shared" si="5"/>
        <v>0</v>
      </c>
      <c r="G53" s="186">
        <f t="shared" si="6"/>
        <v>118.691055</v>
      </c>
      <c r="H53" s="187">
        <f t="shared" si="7"/>
        <v>118.691055</v>
      </c>
      <c r="I53" s="186">
        <v>1.0</v>
      </c>
      <c r="J53" s="188">
        <f t="shared" si="8"/>
        <v>118.691055</v>
      </c>
      <c r="K53" s="139"/>
      <c r="L53" s="173">
        <f t="shared" si="17"/>
        <v>5.4102</v>
      </c>
      <c r="M53" s="174">
        <f t="shared" si="18"/>
        <v>1</v>
      </c>
      <c r="N53" s="174">
        <f t="shared" si="19"/>
        <v>5.4102</v>
      </c>
      <c r="O53" s="139"/>
      <c r="P53" s="139"/>
      <c r="Q53" s="173"/>
      <c r="R53" s="183">
        <v>30.5</v>
      </c>
      <c r="S53" s="173">
        <f t="shared" si="9"/>
        <v>2.1</v>
      </c>
      <c r="T53" s="174">
        <f t="shared" si="10"/>
        <v>1</v>
      </c>
      <c r="U53" s="174">
        <f t="shared" si="11"/>
        <v>2.1</v>
      </c>
      <c r="V53" s="184">
        <f t="shared" si="12"/>
        <v>118.691055</v>
      </c>
      <c r="W53" s="173">
        <f t="shared" ref="W53:X53" si="38">C53/100</f>
        <v>0.87</v>
      </c>
      <c r="X53" s="173">
        <f t="shared" si="38"/>
        <v>2.13</v>
      </c>
      <c r="Y53" s="173">
        <f t="shared" si="14"/>
        <v>2.1</v>
      </c>
      <c r="Z53" s="185">
        <f t="shared" si="15"/>
        <v>3.89151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23.0</v>
      </c>
      <c r="B54" s="186" t="s">
        <v>93</v>
      </c>
      <c r="C54" s="186">
        <v>87.0</v>
      </c>
      <c r="D54" s="186">
        <v>213.0</v>
      </c>
      <c r="E54" s="186">
        <v>212.0</v>
      </c>
      <c r="F54" s="186">
        <f t="shared" si="5"/>
        <v>0</v>
      </c>
      <c r="G54" s="186">
        <f t="shared" si="6"/>
        <v>119.821446</v>
      </c>
      <c r="H54" s="187">
        <f t="shared" si="7"/>
        <v>119.821446</v>
      </c>
      <c r="I54" s="186">
        <v>1.0</v>
      </c>
      <c r="J54" s="188">
        <f t="shared" si="8"/>
        <v>119.821446</v>
      </c>
      <c r="K54" s="139"/>
      <c r="L54" s="173">
        <f t="shared" si="17"/>
        <v>5.4102</v>
      </c>
      <c r="M54" s="174">
        <f t="shared" si="18"/>
        <v>1</v>
      </c>
      <c r="N54" s="174">
        <f t="shared" si="19"/>
        <v>5.4102</v>
      </c>
      <c r="O54" s="139"/>
      <c r="P54" s="139"/>
      <c r="Q54" s="173"/>
      <c r="R54" s="183">
        <v>30.5</v>
      </c>
      <c r="S54" s="173">
        <f t="shared" si="9"/>
        <v>2.12</v>
      </c>
      <c r="T54" s="174">
        <f t="shared" si="10"/>
        <v>1</v>
      </c>
      <c r="U54" s="174">
        <f t="shared" si="11"/>
        <v>2.12</v>
      </c>
      <c r="V54" s="184">
        <f t="shared" si="12"/>
        <v>119.821446</v>
      </c>
      <c r="W54" s="173">
        <f t="shared" ref="W54:X54" si="39">C54/100</f>
        <v>0.87</v>
      </c>
      <c r="X54" s="173">
        <f t="shared" si="39"/>
        <v>2.13</v>
      </c>
      <c r="Y54" s="173">
        <f t="shared" si="14"/>
        <v>2.12</v>
      </c>
      <c r="Z54" s="185">
        <f t="shared" si="15"/>
        <v>3.928572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24.0</v>
      </c>
      <c r="B55" s="186" t="s">
        <v>93</v>
      </c>
      <c r="C55" s="186">
        <v>64.0</v>
      </c>
      <c r="D55" s="186">
        <v>213.0</v>
      </c>
      <c r="E55" s="186">
        <v>242.0</v>
      </c>
      <c r="F55" s="186">
        <f t="shared" si="5"/>
        <v>0</v>
      </c>
      <c r="G55" s="186">
        <f t="shared" si="6"/>
        <v>100.617792</v>
      </c>
      <c r="H55" s="187">
        <f t="shared" si="7"/>
        <v>100.617792</v>
      </c>
      <c r="I55" s="186">
        <v>1.0</v>
      </c>
      <c r="J55" s="188">
        <f t="shared" si="8"/>
        <v>100.617792</v>
      </c>
      <c r="K55" s="139"/>
      <c r="L55" s="173">
        <f t="shared" si="17"/>
        <v>5.4102</v>
      </c>
      <c r="M55" s="174">
        <f t="shared" si="18"/>
        <v>1</v>
      </c>
      <c r="N55" s="174">
        <f t="shared" si="19"/>
        <v>5.4102</v>
      </c>
      <c r="O55" s="139"/>
      <c r="P55" s="139"/>
      <c r="Q55" s="173"/>
      <c r="R55" s="183">
        <v>30.5</v>
      </c>
      <c r="S55" s="173">
        <f t="shared" si="9"/>
        <v>2.42</v>
      </c>
      <c r="T55" s="174">
        <f t="shared" si="10"/>
        <v>1</v>
      </c>
      <c r="U55" s="174">
        <f t="shared" si="11"/>
        <v>2.42</v>
      </c>
      <c r="V55" s="184">
        <f t="shared" si="12"/>
        <v>100.617792</v>
      </c>
      <c r="W55" s="173">
        <f t="shared" ref="W55:X55" si="40">C55/100</f>
        <v>0.64</v>
      </c>
      <c r="X55" s="173">
        <f t="shared" si="40"/>
        <v>2.13</v>
      </c>
      <c r="Y55" s="173">
        <f t="shared" si="14"/>
        <v>2.42</v>
      </c>
      <c r="Z55" s="185">
        <f t="shared" si="15"/>
        <v>3.298944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/>
      <c r="B56" s="173"/>
      <c r="C56" s="173"/>
      <c r="D56" s="173"/>
      <c r="E56" s="173"/>
      <c r="F56" s="173"/>
      <c r="G56" s="173"/>
      <c r="H56" s="177"/>
      <c r="I56" s="174"/>
      <c r="J56" s="189">
        <f>+Q81</f>
        <v>79.6</v>
      </c>
      <c r="K56" s="139"/>
      <c r="L56" s="139"/>
      <c r="M56" s="139"/>
      <c r="N56" s="139"/>
      <c r="O56" s="139"/>
      <c r="P56" s="139"/>
      <c r="Q56" s="139"/>
      <c r="R56" s="190"/>
      <c r="S56" s="191">
        <f t="shared" si="9"/>
        <v>0</v>
      </c>
      <c r="T56" s="192" t="str">
        <f t="shared" si="10"/>
        <v/>
      </c>
      <c r="U56" s="192">
        <f t="shared" si="11"/>
        <v>0</v>
      </c>
      <c r="V56" s="193"/>
      <c r="W56" s="191">
        <f t="shared" ref="W56:X56" si="41">C56/100</f>
        <v>0</v>
      </c>
      <c r="X56" s="191">
        <f t="shared" si="41"/>
        <v>0</v>
      </c>
      <c r="Y56" s="191">
        <f t="shared" si="14"/>
        <v>0</v>
      </c>
      <c r="Z56" s="194">
        <f t="shared" si="15"/>
        <v>0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/>
      <c r="B57" s="195"/>
      <c r="C57" s="195"/>
      <c r="D57" s="195"/>
      <c r="E57" s="195"/>
      <c r="F57" s="195"/>
      <c r="G57" s="195"/>
      <c r="H57" s="196"/>
      <c r="I57" s="197">
        <f>SUM(I32:I55)</f>
        <v>24</v>
      </c>
      <c r="J57" s="198">
        <f>SUM(J32:J56)</f>
        <v>24498.42773</v>
      </c>
      <c r="K57" s="199"/>
      <c r="L57" s="199"/>
      <c r="M57" s="199"/>
      <c r="N57" s="199"/>
      <c r="O57" s="199"/>
      <c r="P57" s="199"/>
      <c r="Q57" s="199"/>
      <c r="R57" s="141"/>
      <c r="S57" s="199">
        <f>SUMIFS($T$32:$T$55,$S$32:$S$55,"&gt;=3")</f>
        <v>13</v>
      </c>
      <c r="T57" s="199">
        <f t="shared" ref="T57:U57" si="42">SUM(T32:T55)</f>
        <v>24</v>
      </c>
      <c r="U57" s="199">
        <f t="shared" si="42"/>
        <v>383.53</v>
      </c>
      <c r="V57" s="199"/>
      <c r="W57" s="199"/>
      <c r="X57" s="199"/>
      <c r="Y57" s="199"/>
      <c r="Z57" s="200">
        <f>SUM(Z32:Z56)</f>
        <v>770.408856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</row>
    <row r="58" ht="29.25" customHeight="1">
      <c r="A58" s="139"/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141"/>
      <c r="S58" s="193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9.25" customHeight="1">
      <c r="A59" s="139"/>
      <c r="B59" s="139"/>
      <c r="C59" s="139"/>
      <c r="D59" s="139"/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190"/>
      <c r="S59" s="139"/>
      <c r="T59" s="139" t="s">
        <v>48</v>
      </c>
      <c r="U59" s="139" t="s">
        <v>60</v>
      </c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9.25" customHeight="1">
      <c r="A60" s="139"/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141"/>
      <c r="S60" s="139" t="s">
        <v>31</v>
      </c>
      <c r="T60" s="201">
        <f>SUMIFS($J$32:$J$55,$S$32:$S$55,"&gt;=3")</f>
        <v>23188.75776</v>
      </c>
      <c r="U60" s="202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9.25" customHeight="1">
      <c r="A61" s="139" t="s">
        <v>32</v>
      </c>
      <c r="B61" s="139"/>
      <c r="C61" s="139"/>
      <c r="D61" s="139" t="s">
        <v>33</v>
      </c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39" t="s">
        <v>34</v>
      </c>
      <c r="T61" s="203">
        <f>J57-T60</f>
        <v>1309.669967</v>
      </c>
      <c r="U61" s="202">
        <f>+SUMIFS($U$32:$U$55,$S$32:$S$55,"&gt;=3")</f>
        <v>360.61</v>
      </c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9.25" customHeight="1">
      <c r="A62" s="139"/>
      <c r="B62" s="139"/>
      <c r="C62" s="139"/>
      <c r="D62" s="139"/>
      <c r="E62" s="139"/>
      <c r="F62" s="139"/>
      <c r="G62" s="139"/>
      <c r="H62" s="140"/>
      <c r="I62" s="139"/>
      <c r="J62" s="139"/>
      <c r="K62" s="139"/>
      <c r="L62" s="139"/>
      <c r="M62" s="139"/>
      <c r="N62" s="139"/>
      <c r="O62" s="139"/>
      <c r="P62" s="139"/>
      <c r="Q62" s="139"/>
      <c r="R62" s="190"/>
      <c r="S62" s="139"/>
      <c r="T62" s="204">
        <f>+I57</f>
        <v>24</v>
      </c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39.0" customHeight="1">
      <c r="A63" s="173"/>
      <c r="B63" s="174" t="s">
        <v>12</v>
      </c>
      <c r="C63" s="175" t="s">
        <v>61</v>
      </c>
      <c r="D63" s="52"/>
      <c r="E63" s="53"/>
      <c r="F63" s="176"/>
      <c r="G63" s="176"/>
      <c r="H63" s="177" t="s">
        <v>14</v>
      </c>
      <c r="I63" s="174" t="s">
        <v>15</v>
      </c>
      <c r="J63" s="174" t="s">
        <v>16</v>
      </c>
      <c r="K63" s="139"/>
      <c r="L63" s="139"/>
      <c r="M63" s="139"/>
      <c r="N63" s="139"/>
      <c r="O63" s="139"/>
      <c r="P63" s="139"/>
      <c r="Q63" s="139"/>
      <c r="R63" s="141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54">
        <v>1.0</v>
      </c>
      <c r="B64" s="205" t="s">
        <v>82</v>
      </c>
      <c r="C64" s="205">
        <v>86.0</v>
      </c>
      <c r="D64" s="205">
        <v>184.0</v>
      </c>
      <c r="E64" s="205">
        <v>244.0</v>
      </c>
      <c r="F64" s="205">
        <f t="shared" ref="F64:F66" si="43">1-VALUE(IF(RIGHT(B64, 1)="%", RIGHT(B64, 3), 0))</f>
        <v>1</v>
      </c>
      <c r="G64" s="205">
        <f t="shared" ref="G64:G66" si="44">+Q64*C64/100*D64/100*E64/100</f>
        <v>0</v>
      </c>
      <c r="H64" s="206">
        <f t="shared" ref="H64:H66" si="45">IF(F64=0, G64, F64*G64)</f>
        <v>0</v>
      </c>
      <c r="I64" s="205">
        <v>1.0</v>
      </c>
      <c r="J64" s="207">
        <v>123.55379199999999</v>
      </c>
      <c r="K64" s="139"/>
      <c r="L64" s="173">
        <f t="shared" ref="L64:L66" si="46">D64*25.4/1000</f>
        <v>4.6736</v>
      </c>
      <c r="M64" s="174">
        <f t="shared" ref="M64:M66" si="47">+I64</f>
        <v>1</v>
      </c>
      <c r="N64" s="174">
        <f t="shared" ref="N64:N66" si="48">M64*L64</f>
        <v>4.6736</v>
      </c>
      <c r="O64" s="139"/>
      <c r="P64" s="139"/>
      <c r="Q64" s="139"/>
      <c r="R64" s="14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54">
        <v>2.0</v>
      </c>
      <c r="B65" s="205" t="s">
        <v>75</v>
      </c>
      <c r="C65" s="205">
        <v>79.0</v>
      </c>
      <c r="D65" s="205">
        <v>215.0</v>
      </c>
      <c r="E65" s="205">
        <v>183.0</v>
      </c>
      <c r="F65" s="205">
        <f t="shared" si="43"/>
        <v>1</v>
      </c>
      <c r="G65" s="205">
        <f t="shared" si="44"/>
        <v>0</v>
      </c>
      <c r="H65" s="206">
        <f t="shared" si="45"/>
        <v>0</v>
      </c>
      <c r="I65" s="205">
        <v>1.0</v>
      </c>
      <c r="J65" s="207">
        <v>97.91003250000001</v>
      </c>
      <c r="K65" s="139"/>
      <c r="L65" s="173">
        <f t="shared" si="46"/>
        <v>5.461</v>
      </c>
      <c r="M65" s="174">
        <f t="shared" si="47"/>
        <v>1</v>
      </c>
      <c r="N65" s="174">
        <f t="shared" si="48"/>
        <v>5.461</v>
      </c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54">
        <v>3.0</v>
      </c>
      <c r="B66" s="253" t="s">
        <v>93</v>
      </c>
      <c r="C66" s="253">
        <v>79.0</v>
      </c>
      <c r="D66" s="253">
        <v>213.0</v>
      </c>
      <c r="E66" s="253">
        <v>209.0</v>
      </c>
      <c r="F66" s="253">
        <f t="shared" si="43"/>
        <v>1</v>
      </c>
      <c r="G66" s="253">
        <f t="shared" si="44"/>
        <v>0</v>
      </c>
      <c r="H66" s="254">
        <f t="shared" si="45"/>
        <v>0</v>
      </c>
      <c r="I66" s="253">
        <v>1.0</v>
      </c>
      <c r="J66" s="188">
        <v>107.26371150000001</v>
      </c>
      <c r="K66" s="139"/>
      <c r="L66" s="173">
        <f t="shared" si="46"/>
        <v>5.4102</v>
      </c>
      <c r="M66" s="174">
        <f t="shared" si="47"/>
        <v>1</v>
      </c>
      <c r="N66" s="174">
        <f t="shared" si="48"/>
        <v>5.4102</v>
      </c>
      <c r="O66" s="139"/>
      <c r="P66" s="139"/>
      <c r="Q66" s="139"/>
      <c r="R66" s="139"/>
      <c r="S66" s="255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4.75" customHeight="1">
      <c r="A67" s="174"/>
      <c r="B67" s="208"/>
      <c r="C67" s="208"/>
      <c r="D67" s="208"/>
      <c r="E67" s="208"/>
      <c r="F67" s="208"/>
      <c r="G67" s="208"/>
      <c r="H67" s="209" t="s">
        <v>38</v>
      </c>
      <c r="I67" s="208"/>
      <c r="J67" s="210">
        <f>SUM(J64:J66)</f>
        <v>328.727536</v>
      </c>
      <c r="K67" s="139"/>
      <c r="L67" s="139"/>
      <c r="M67" s="139"/>
      <c r="N67" s="139"/>
      <c r="O67" s="139"/>
      <c r="P67" s="139"/>
      <c r="Q67" s="139"/>
      <c r="R67" s="141"/>
      <c r="S67" s="211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18.75" customHeight="1">
      <c r="A68" s="171"/>
      <c r="B68" s="144"/>
      <c r="C68" s="144"/>
      <c r="D68" s="144"/>
      <c r="E68" s="144"/>
      <c r="F68" s="144"/>
      <c r="G68" s="144"/>
      <c r="H68" s="145"/>
      <c r="I68" s="144"/>
      <c r="J68" s="172"/>
      <c r="K68" s="139"/>
      <c r="L68" s="139"/>
      <c r="M68" s="139"/>
      <c r="N68" s="139"/>
      <c r="O68" s="139"/>
      <c r="P68" s="139"/>
      <c r="Q68" s="139"/>
      <c r="R68" s="141"/>
      <c r="S68" s="211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8.7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41"/>
      <c r="S69" s="211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18.75" customHeight="1">
      <c r="A70" s="139"/>
      <c r="B70" s="139"/>
      <c r="C70" s="139"/>
      <c r="D70" s="139"/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211"/>
      <c r="S70" s="211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139" t="s">
        <v>39</v>
      </c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211"/>
      <c r="S71" s="211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8.75" customHeight="1">
      <c r="A72" s="139"/>
      <c r="B72" s="139"/>
      <c r="C72" s="139"/>
      <c r="D72" s="139"/>
      <c r="E72" s="139"/>
      <c r="F72" s="139"/>
      <c r="G72" s="139"/>
      <c r="H72" s="140"/>
      <c r="I72" s="139"/>
      <c r="J72" s="139"/>
      <c r="K72" s="139"/>
      <c r="L72" s="139"/>
      <c r="M72" s="139"/>
      <c r="N72" s="139"/>
      <c r="O72" s="139"/>
      <c r="P72" s="139"/>
      <c r="Q72" s="139"/>
      <c r="R72" s="211"/>
      <c r="S72" s="211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42.0" customHeight="1">
      <c r="A73" s="173"/>
      <c r="B73" s="174" t="s">
        <v>12</v>
      </c>
      <c r="C73" s="175" t="s">
        <v>62</v>
      </c>
      <c r="D73" s="52"/>
      <c r="E73" s="53"/>
      <c r="F73" s="212"/>
      <c r="G73" s="212"/>
      <c r="H73" s="177" t="s">
        <v>14</v>
      </c>
      <c r="I73" s="213" t="s">
        <v>15</v>
      </c>
      <c r="J73" s="174" t="s">
        <v>16</v>
      </c>
      <c r="K73" s="139"/>
      <c r="L73" s="139"/>
      <c r="M73" s="139"/>
      <c r="N73" s="139"/>
      <c r="O73" s="139"/>
      <c r="P73" s="139"/>
      <c r="Q73" s="139"/>
      <c r="R73" s="211"/>
      <c r="S73" s="211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4.75" customHeight="1">
      <c r="A74" s="174">
        <v>1.0</v>
      </c>
      <c r="B74" s="179" t="s">
        <v>82</v>
      </c>
      <c r="C74" s="192"/>
      <c r="D74" s="192"/>
      <c r="E74" s="192"/>
      <c r="F74" s="192"/>
      <c r="G74" s="192"/>
      <c r="H74" s="214">
        <v>56.0</v>
      </c>
      <c r="I74" s="192">
        <v>1.0</v>
      </c>
      <c r="J74" s="188">
        <f t="shared" ref="J74:J79" si="49">+I74*H74</f>
        <v>56</v>
      </c>
      <c r="K74" s="173"/>
      <c r="L74" s="173"/>
      <c r="M74" s="173"/>
      <c r="N74" s="173"/>
      <c r="O74" s="173"/>
      <c r="P74" s="173"/>
      <c r="Q74" s="215"/>
      <c r="R74" s="211"/>
      <c r="S74" s="211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4.75" customHeight="1">
      <c r="A75" s="174">
        <v>2.0</v>
      </c>
      <c r="B75" s="186" t="s">
        <v>82</v>
      </c>
      <c r="C75" s="192"/>
      <c r="D75" s="192"/>
      <c r="E75" s="192"/>
      <c r="F75" s="192"/>
      <c r="G75" s="192"/>
      <c r="H75" s="214">
        <v>39.0</v>
      </c>
      <c r="I75" s="192">
        <v>1.0</v>
      </c>
      <c r="J75" s="188">
        <f t="shared" si="49"/>
        <v>39</v>
      </c>
      <c r="K75" s="173"/>
      <c r="L75" s="173"/>
      <c r="M75" s="173"/>
      <c r="N75" s="173"/>
      <c r="O75" s="173"/>
      <c r="P75" s="173"/>
      <c r="Q75" s="215"/>
      <c r="R75" s="211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4.75" customHeight="1">
      <c r="A76" s="174">
        <v>3.0</v>
      </c>
      <c r="B76" s="179" t="s">
        <v>75</v>
      </c>
      <c r="C76" s="192"/>
      <c r="D76" s="192"/>
      <c r="E76" s="192"/>
      <c r="F76" s="192"/>
      <c r="G76" s="192"/>
      <c r="H76" s="214">
        <v>50.0</v>
      </c>
      <c r="I76" s="192">
        <v>1.0</v>
      </c>
      <c r="J76" s="188">
        <f t="shared" si="49"/>
        <v>50</v>
      </c>
      <c r="K76" s="173"/>
      <c r="L76" s="173"/>
      <c r="M76" s="173"/>
      <c r="N76" s="173"/>
      <c r="O76" s="173"/>
      <c r="P76" s="173"/>
      <c r="Q76" s="215"/>
      <c r="R76" s="211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4.75" customHeight="1">
      <c r="A77" s="174">
        <v>4.0</v>
      </c>
      <c r="B77" s="186" t="s">
        <v>75</v>
      </c>
      <c r="C77" s="192"/>
      <c r="D77" s="192"/>
      <c r="E77" s="192"/>
      <c r="F77" s="192"/>
      <c r="G77" s="192"/>
      <c r="H77" s="214">
        <v>14.0</v>
      </c>
      <c r="I77" s="192">
        <v>1.0</v>
      </c>
      <c r="J77" s="188">
        <f t="shared" si="49"/>
        <v>14</v>
      </c>
      <c r="K77" s="173"/>
      <c r="L77" s="173"/>
      <c r="M77" s="173"/>
      <c r="N77" s="173"/>
      <c r="O77" s="173"/>
      <c r="P77" s="173"/>
      <c r="Q77" s="215"/>
      <c r="R77" s="21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4.75" customHeight="1">
      <c r="A78" s="174">
        <v>5.0</v>
      </c>
      <c r="B78" s="179" t="s">
        <v>93</v>
      </c>
      <c r="C78" s="192"/>
      <c r="D78" s="192"/>
      <c r="E78" s="192"/>
      <c r="F78" s="192"/>
      <c r="G78" s="192"/>
      <c r="H78" s="214">
        <v>30.0</v>
      </c>
      <c r="I78" s="192">
        <v>1.0</v>
      </c>
      <c r="J78" s="188">
        <f t="shared" si="49"/>
        <v>30</v>
      </c>
      <c r="K78" s="173"/>
      <c r="L78" s="173"/>
      <c r="M78" s="173"/>
      <c r="N78" s="173"/>
      <c r="O78" s="173"/>
      <c r="P78" s="173"/>
      <c r="Q78" s="215"/>
      <c r="R78" s="21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4.75" customHeight="1">
      <c r="A79" s="174">
        <v>6.0</v>
      </c>
      <c r="B79" s="186" t="s">
        <v>93</v>
      </c>
      <c r="C79" s="192"/>
      <c r="D79" s="192"/>
      <c r="E79" s="192"/>
      <c r="F79" s="192"/>
      <c r="G79" s="192"/>
      <c r="H79" s="214">
        <v>10.0</v>
      </c>
      <c r="I79" s="192">
        <v>1.0</v>
      </c>
      <c r="J79" s="188">
        <f t="shared" si="49"/>
        <v>10</v>
      </c>
      <c r="K79" s="173"/>
      <c r="L79" s="173"/>
      <c r="M79" s="173"/>
      <c r="N79" s="173"/>
      <c r="O79" s="173"/>
      <c r="P79" s="173"/>
      <c r="Q79" s="215"/>
      <c r="R79" s="21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 t="s">
        <v>38</v>
      </c>
      <c r="I80" s="139"/>
      <c r="J80" s="216">
        <f>SUM(J74:J79)</f>
        <v>199</v>
      </c>
      <c r="K80" s="217"/>
      <c r="L80" s="217"/>
      <c r="M80" s="217"/>
      <c r="N80" s="217"/>
      <c r="O80" s="217"/>
      <c r="P80" s="217"/>
      <c r="Q80" s="217"/>
      <c r="R80" s="139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44"/>
      <c r="B81" s="144"/>
      <c r="C81" s="144"/>
      <c r="D81" s="144"/>
      <c r="E81" s="144"/>
      <c r="F81" s="144"/>
      <c r="G81" s="144"/>
      <c r="H81" s="145"/>
      <c r="I81" s="170"/>
      <c r="J81" s="195">
        <f>+J80*60%</f>
        <v>119.4</v>
      </c>
      <c r="K81" s="195"/>
      <c r="L81" s="195"/>
      <c r="M81" s="195"/>
      <c r="N81" s="195"/>
      <c r="O81" s="195"/>
      <c r="P81" s="195"/>
      <c r="Q81" s="195">
        <f>+J80*40%</f>
        <v>79.6</v>
      </c>
      <c r="R81" s="139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75" customHeight="1">
      <c r="A82" s="139"/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211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18.7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211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9.5" customHeight="1">
      <c r="A84" s="218" t="s">
        <v>41</v>
      </c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211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57.0" customHeight="1">
      <c r="A85" s="219"/>
      <c r="B85" s="220" t="s">
        <v>42</v>
      </c>
      <c r="C85" s="220" t="s">
        <v>43</v>
      </c>
      <c r="D85" s="220" t="s">
        <v>44</v>
      </c>
      <c r="E85" s="220" t="s">
        <v>45</v>
      </c>
      <c r="F85" s="220"/>
      <c r="G85" s="220"/>
      <c r="H85" s="221" t="s">
        <v>46</v>
      </c>
      <c r="I85" s="222" t="s">
        <v>47</v>
      </c>
      <c r="J85" s="139"/>
      <c r="K85" s="139"/>
      <c r="L85" s="139"/>
      <c r="M85" s="139"/>
      <c r="N85" s="139"/>
      <c r="O85" s="139"/>
      <c r="P85" s="139"/>
      <c r="Q85" s="139"/>
      <c r="R85" s="141"/>
      <c r="S85" s="211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18.75" customHeight="1">
      <c r="A86" s="223" t="s">
        <v>48</v>
      </c>
      <c r="B86" s="224">
        <f>+E25</f>
        <v>26538.482</v>
      </c>
      <c r="C86" s="225">
        <f>+J57</f>
        <v>24498.42773</v>
      </c>
      <c r="D86" s="225">
        <f>+J67</f>
        <v>328.727536</v>
      </c>
      <c r="E86" s="226">
        <f>J81</f>
        <v>119.4</v>
      </c>
      <c r="F86" s="226"/>
      <c r="G86" s="226"/>
      <c r="H86" s="227">
        <f>+I25</f>
        <v>424.0533376</v>
      </c>
      <c r="I86" s="228">
        <f>+B86-C86-D86-E86-H86</f>
        <v>1167.873395</v>
      </c>
      <c r="J86" s="139"/>
      <c r="K86" s="139"/>
      <c r="L86" s="139"/>
      <c r="M86" s="139"/>
      <c r="N86" s="139"/>
      <c r="O86" s="139"/>
      <c r="P86" s="139"/>
      <c r="Q86" s="139"/>
      <c r="R86" s="141"/>
      <c r="S86" s="211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19.5" customHeight="1">
      <c r="A87" s="229" t="s">
        <v>49</v>
      </c>
      <c r="B87" s="230"/>
      <c r="C87" s="231">
        <f>+C86/B86</f>
        <v>0.9231284491</v>
      </c>
      <c r="D87" s="231">
        <f>+D86/B86</f>
        <v>0.01238682514</v>
      </c>
      <c r="E87" s="231">
        <f>+E86/B86</f>
        <v>0.004499126966</v>
      </c>
      <c r="F87" s="231"/>
      <c r="G87" s="231"/>
      <c r="H87" s="232">
        <f>+H86/B86</f>
        <v>0.0159788091</v>
      </c>
      <c r="I87" s="233">
        <f>+I86/B86</f>
        <v>0.04400678966</v>
      </c>
      <c r="J87" s="139"/>
      <c r="K87" s="139"/>
      <c r="L87" s="139"/>
      <c r="M87" s="139"/>
      <c r="N87" s="139"/>
      <c r="O87" s="139"/>
      <c r="P87" s="139"/>
      <c r="Q87" s="139"/>
      <c r="R87" s="141"/>
      <c r="S87" s="211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19.5" customHeight="1">
      <c r="A88" s="160"/>
      <c r="B88" s="234"/>
      <c r="C88" s="235"/>
      <c r="D88" s="235"/>
      <c r="E88" s="235"/>
      <c r="F88" s="235"/>
      <c r="G88" s="235"/>
      <c r="H88" s="236"/>
      <c r="I88" s="237"/>
      <c r="J88" s="139"/>
      <c r="K88" s="139"/>
      <c r="L88" s="139"/>
      <c r="M88" s="139"/>
      <c r="N88" s="139"/>
      <c r="O88" s="139"/>
      <c r="P88" s="139"/>
      <c r="Q88" s="139"/>
      <c r="R88" s="141"/>
      <c r="S88" s="211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18.75" customHeight="1">
      <c r="A89" s="238"/>
      <c r="B89" s="239"/>
      <c r="C89" s="239"/>
      <c r="D89" s="239" t="s">
        <v>50</v>
      </c>
      <c r="E89" s="239" t="s">
        <v>48</v>
      </c>
      <c r="F89" s="239"/>
      <c r="G89" s="239"/>
      <c r="H89" s="240">
        <f>+D86+E86+H86+I86</f>
        <v>2040.054269</v>
      </c>
      <c r="I89" s="241"/>
      <c r="J89" s="139"/>
      <c r="K89" s="139"/>
      <c r="L89" s="139"/>
      <c r="M89" s="139"/>
      <c r="N89" s="139"/>
      <c r="O89" s="139"/>
      <c r="P89" s="139"/>
      <c r="Q89" s="139"/>
      <c r="R89" s="141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18.75" customHeight="1">
      <c r="A90" s="242"/>
      <c r="B90" s="139"/>
      <c r="C90" s="139"/>
      <c r="D90" s="139"/>
      <c r="E90" s="139" t="s">
        <v>49</v>
      </c>
      <c r="F90" s="139"/>
      <c r="G90" s="139"/>
      <c r="H90" s="236">
        <f>+H89/B86</f>
        <v>0.07687155087</v>
      </c>
      <c r="I90" s="243"/>
      <c r="J90" s="139"/>
      <c r="K90" s="139"/>
      <c r="L90" s="139"/>
      <c r="M90" s="139"/>
      <c r="N90" s="139"/>
      <c r="O90" s="139"/>
      <c r="P90" s="139"/>
      <c r="Q90" s="139"/>
      <c r="R90" s="141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18.75" customHeight="1">
      <c r="A91" s="242"/>
      <c r="B91" s="139"/>
      <c r="C91" s="139" t="s">
        <v>51</v>
      </c>
      <c r="D91" s="139"/>
      <c r="E91" s="139"/>
      <c r="F91" s="139"/>
      <c r="G91" s="139"/>
      <c r="H91" s="140"/>
      <c r="I91" s="243"/>
      <c r="J91" s="139"/>
      <c r="K91" s="139"/>
      <c r="L91" s="139"/>
      <c r="M91" s="139"/>
      <c r="N91" s="139"/>
      <c r="O91" s="139"/>
      <c r="P91" s="139"/>
      <c r="Q91" s="139"/>
      <c r="R91" s="141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18.75" customHeight="1">
      <c r="A92" s="242"/>
      <c r="B92" s="139"/>
      <c r="C92" s="139"/>
      <c r="D92" s="139" t="s">
        <v>52</v>
      </c>
      <c r="E92" s="139"/>
      <c r="F92" s="139"/>
      <c r="G92" s="139"/>
      <c r="H92" s="140">
        <f>+H91*(H89-H86)</f>
        <v>0</v>
      </c>
      <c r="I92" s="243"/>
      <c r="J92" s="139"/>
      <c r="K92" s="139"/>
      <c r="L92" s="139"/>
      <c r="M92" s="139"/>
      <c r="N92" s="139"/>
      <c r="O92" s="139"/>
      <c r="P92" s="139"/>
      <c r="Q92" s="139"/>
      <c r="R92" s="141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9.5" customHeight="1">
      <c r="A93" s="244"/>
      <c r="B93" s="245"/>
      <c r="C93" s="245"/>
      <c r="D93" s="245"/>
      <c r="E93" s="245"/>
      <c r="F93" s="245"/>
      <c r="G93" s="245"/>
      <c r="H93" s="246"/>
      <c r="I93" s="247"/>
      <c r="J93" s="139"/>
      <c r="K93" s="139"/>
      <c r="L93" s="139"/>
      <c r="M93" s="139"/>
      <c r="N93" s="139"/>
      <c r="O93" s="139"/>
      <c r="P93" s="139"/>
      <c r="Q93" s="139"/>
      <c r="R93" s="141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8.75" customHeight="1">
      <c r="A94" s="139"/>
      <c r="B94" s="139"/>
      <c r="C94" s="139"/>
      <c r="D94" s="139"/>
      <c r="E94" s="139"/>
      <c r="F94" s="139"/>
      <c r="G94" s="139"/>
      <c r="H94" s="140"/>
      <c r="I94" s="139"/>
      <c r="J94" s="139"/>
      <c r="K94" s="139"/>
      <c r="L94" s="139"/>
      <c r="M94" s="139"/>
      <c r="N94" s="139"/>
      <c r="O94" s="139"/>
      <c r="P94" s="139"/>
      <c r="Q94" s="139"/>
      <c r="R94" s="141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75" customHeight="1">
      <c r="A95" s="139"/>
      <c r="B95" s="139"/>
      <c r="C95" s="139"/>
      <c r="D95" s="139"/>
      <c r="E95" s="139"/>
      <c r="F95" s="139"/>
      <c r="G95" s="139"/>
      <c r="H95" s="140"/>
      <c r="I95" s="139"/>
      <c r="J95" s="139"/>
      <c r="K95" s="139"/>
      <c r="L95" s="139"/>
      <c r="M95" s="139"/>
      <c r="N95" s="139"/>
      <c r="O95" s="139"/>
      <c r="P95" s="139"/>
      <c r="Q95" s="139"/>
      <c r="R95" s="141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141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63:E63"/>
    <mergeCell ref="C73:E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44391.0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95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82</v>
      </c>
      <c r="C8" s="154">
        <v>29.5</v>
      </c>
      <c r="D8" s="155">
        <v>0.0146</v>
      </c>
      <c r="E8" s="156">
        <f>252.81*31.4</f>
        <v>7938.234</v>
      </c>
      <c r="F8" s="156"/>
      <c r="G8" s="156"/>
      <c r="H8" s="157">
        <v>31.4</v>
      </c>
      <c r="I8" s="158">
        <f t="shared" ref="I8:I24" si="1">+D8*E8</f>
        <v>115.8982164</v>
      </c>
      <c r="J8" s="159">
        <f t="shared" ref="J8:J24" si="2">E8-I8</f>
        <v>7822.335784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82</v>
      </c>
      <c r="C9" s="154">
        <v>29.5</v>
      </c>
      <c r="D9" s="155">
        <v>0.0146</v>
      </c>
      <c r="E9" s="156">
        <f>252.81*52.3</f>
        <v>13221.963</v>
      </c>
      <c r="F9" s="156"/>
      <c r="G9" s="156"/>
      <c r="H9" s="157">
        <v>52.3</v>
      </c>
      <c r="I9" s="158">
        <f t="shared" si="1"/>
        <v>193.0406598</v>
      </c>
      <c r="J9" s="159">
        <f t="shared" si="2"/>
        <v>13028.92234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70</v>
      </c>
      <c r="C10" s="154">
        <v>22.5</v>
      </c>
      <c r="D10" s="155">
        <v>0.0805</v>
      </c>
      <c r="E10" s="156">
        <f>229.721*34.4</f>
        <v>7902.4024</v>
      </c>
      <c r="F10" s="156"/>
      <c r="G10" s="156"/>
      <c r="H10" s="157">
        <v>34.4</v>
      </c>
      <c r="I10" s="158">
        <f t="shared" si="1"/>
        <v>636.1433932</v>
      </c>
      <c r="J10" s="159">
        <f t="shared" si="2"/>
        <v>7266.259007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customHeight="1">
      <c r="A11" s="153">
        <v>4.0</v>
      </c>
      <c r="B11" s="174" t="s">
        <v>79</v>
      </c>
      <c r="C11" s="154">
        <v>25.5</v>
      </c>
      <c r="D11" s="250">
        <v>0.0577</v>
      </c>
      <c r="E11" s="251">
        <f>254.809*13.6</f>
        <v>3465.4024</v>
      </c>
      <c r="F11" s="251"/>
      <c r="G11" s="251"/>
      <c r="H11" s="157">
        <v>13.6</v>
      </c>
      <c r="I11" s="158">
        <f t="shared" si="1"/>
        <v>199.9537185</v>
      </c>
      <c r="J11" s="159">
        <f t="shared" si="2"/>
        <v>3265.448682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customHeight="1">
      <c r="A12" s="153">
        <v>5.0</v>
      </c>
      <c r="B12" s="174" t="s">
        <v>90</v>
      </c>
      <c r="C12" s="174">
        <v>16.5</v>
      </c>
      <c r="D12" s="250">
        <v>0.1057</v>
      </c>
      <c r="E12" s="251">
        <f>187.669*19.9</f>
        <v>3734.6131</v>
      </c>
      <c r="F12" s="251"/>
      <c r="G12" s="251"/>
      <c r="H12" s="157">
        <v>19.9</v>
      </c>
      <c r="I12" s="158">
        <f t="shared" si="1"/>
        <v>394.7486047</v>
      </c>
      <c r="J12" s="159">
        <f t="shared" si="2"/>
        <v>3339.864495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customHeight="1">
      <c r="A13" s="153">
        <v>6.0</v>
      </c>
      <c r="B13" s="174" t="s">
        <v>75</v>
      </c>
      <c r="C13" s="174">
        <v>29.5</v>
      </c>
      <c r="D13" s="250">
        <v>0.0155</v>
      </c>
      <c r="E13" s="251">
        <f>224.209*22</f>
        <v>4932.598</v>
      </c>
      <c r="F13" s="251"/>
      <c r="G13" s="251"/>
      <c r="H13" s="157">
        <v>22.0</v>
      </c>
      <c r="I13" s="158">
        <f t="shared" si="1"/>
        <v>76.455269</v>
      </c>
      <c r="J13" s="159">
        <f t="shared" si="2"/>
        <v>4856.142731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customHeight="1">
      <c r="A14" s="153">
        <v>7.0</v>
      </c>
      <c r="B14" s="174" t="s">
        <v>93</v>
      </c>
      <c r="C14" s="174">
        <v>30.5</v>
      </c>
      <c r="D14" s="155">
        <v>0.0493</v>
      </c>
      <c r="E14" s="156">
        <f>273.162*3.5</f>
        <v>956.067</v>
      </c>
      <c r="F14" s="156"/>
      <c r="G14" s="156"/>
      <c r="H14" s="157">
        <v>3.5</v>
      </c>
      <c r="I14" s="158">
        <f t="shared" si="1"/>
        <v>47.1341031</v>
      </c>
      <c r="J14" s="159">
        <f t="shared" si="2"/>
        <v>908.9328969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42151.2799</v>
      </c>
      <c r="F25" s="165"/>
      <c r="G25" s="165"/>
      <c r="H25" s="166"/>
      <c r="I25" s="167">
        <f t="shared" ref="I25:J25" si="3">SUM(I8:I24)</f>
        <v>1663.373965</v>
      </c>
      <c r="J25" s="168">
        <f t="shared" si="3"/>
        <v>40487.90594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96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82</v>
      </c>
      <c r="C32" s="180">
        <v>85.0</v>
      </c>
      <c r="D32" s="180">
        <v>205.0</v>
      </c>
      <c r="E32" s="180">
        <v>234.0</v>
      </c>
      <c r="F32" s="180">
        <f t="shared" ref="F32:F80" si="5">VALUE(IF(RIGHT(B32, 1)="%", RIGHT(B32, 3), 0))</f>
        <v>0</v>
      </c>
      <c r="G32" s="180">
        <f t="shared" ref="G32:G80" si="6">+R32*C32/100*D32/100*E32/100</f>
        <v>128.439675</v>
      </c>
      <c r="H32" s="181">
        <f t="shared" ref="H32:H80" si="7">IF(F32=0, G32, F32*G32)</f>
        <v>128.439675</v>
      </c>
      <c r="I32" s="180">
        <v>1.0</v>
      </c>
      <c r="J32" s="182">
        <f t="shared" ref="J32:J80" si="8">+I32*H32</f>
        <v>128.439675</v>
      </c>
      <c r="K32" s="139"/>
      <c r="L32" s="173">
        <f>D32*25.4/1000</f>
        <v>5.207</v>
      </c>
      <c r="M32" s="174">
        <f>+I32</f>
        <v>1</v>
      </c>
      <c r="N32" s="174">
        <f>M32*L32</f>
        <v>5.207</v>
      </c>
      <c r="O32" s="139"/>
      <c r="P32" s="139"/>
      <c r="Q32" s="173"/>
      <c r="R32" s="183">
        <v>31.5</v>
      </c>
      <c r="S32" s="173">
        <f t="shared" ref="S32:S81" si="9">E32/100</f>
        <v>2.34</v>
      </c>
      <c r="T32" s="174">
        <f t="shared" ref="T32:T81" si="10">I32</f>
        <v>1</v>
      </c>
      <c r="U32" s="174">
        <f t="shared" ref="U32:U81" si="11">T32*S32</f>
        <v>2.34</v>
      </c>
      <c r="V32" s="184">
        <f t="shared" ref="V32:V80" si="12">R32*C32/100*D32/100*E32/100</f>
        <v>128.439675</v>
      </c>
      <c r="W32" s="173">
        <f t="shared" ref="W32:X32" si="4">C32/100</f>
        <v>0.85</v>
      </c>
      <c r="X32" s="173">
        <f t="shared" si="4"/>
        <v>2.05</v>
      </c>
      <c r="Y32" s="173">
        <f t="shared" ref="Y32:Y81" si="14">U32</f>
        <v>2.34</v>
      </c>
      <c r="Z32" s="185">
        <f t="shared" ref="Z32:Z81" si="15">W32*X32*Y32</f>
        <v>4.07745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82</v>
      </c>
      <c r="C33" s="186">
        <v>96.0</v>
      </c>
      <c r="D33" s="186">
        <v>205.0</v>
      </c>
      <c r="E33" s="186">
        <v>198.0</v>
      </c>
      <c r="F33" s="186">
        <f t="shared" si="5"/>
        <v>0</v>
      </c>
      <c r="G33" s="186">
        <f t="shared" si="6"/>
        <v>122.74416</v>
      </c>
      <c r="H33" s="187">
        <f t="shared" si="7"/>
        <v>122.74416</v>
      </c>
      <c r="I33" s="186">
        <v>1.0</v>
      </c>
      <c r="J33" s="188">
        <f t="shared" si="8"/>
        <v>122.74416</v>
      </c>
      <c r="K33" s="139"/>
      <c r="L33" s="173"/>
      <c r="M33" s="174"/>
      <c r="N33" s="174"/>
      <c r="O33" s="139"/>
      <c r="P33" s="139"/>
      <c r="Q33" s="173"/>
      <c r="R33" s="183">
        <v>31.5</v>
      </c>
      <c r="S33" s="173">
        <f t="shared" si="9"/>
        <v>1.98</v>
      </c>
      <c r="T33" s="174">
        <f t="shared" si="10"/>
        <v>1</v>
      </c>
      <c r="U33" s="174">
        <f t="shared" si="11"/>
        <v>1.98</v>
      </c>
      <c r="V33" s="184">
        <f t="shared" si="12"/>
        <v>122.74416</v>
      </c>
      <c r="W33" s="173">
        <f t="shared" ref="W33:X33" si="13">C33/100</f>
        <v>0.96</v>
      </c>
      <c r="X33" s="173">
        <f t="shared" si="13"/>
        <v>2.05</v>
      </c>
      <c r="Y33" s="173">
        <f t="shared" si="14"/>
        <v>1.98</v>
      </c>
      <c r="Z33" s="185">
        <f t="shared" si="15"/>
        <v>3.89664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82</v>
      </c>
      <c r="C34" s="186">
        <v>90.0</v>
      </c>
      <c r="D34" s="186">
        <v>205.0</v>
      </c>
      <c r="E34" s="186">
        <v>207.0</v>
      </c>
      <c r="F34" s="186">
        <f t="shared" si="5"/>
        <v>0</v>
      </c>
      <c r="G34" s="186">
        <f t="shared" si="6"/>
        <v>120.303225</v>
      </c>
      <c r="H34" s="187">
        <f t="shared" si="7"/>
        <v>120.303225</v>
      </c>
      <c r="I34" s="186">
        <v>1.0</v>
      </c>
      <c r="J34" s="188">
        <f t="shared" si="8"/>
        <v>120.303225</v>
      </c>
      <c r="K34" s="139"/>
      <c r="L34" s="173">
        <f t="shared" ref="L34:L56" si="17">D34*25.4/1000</f>
        <v>5.207</v>
      </c>
      <c r="M34" s="174">
        <f t="shared" ref="M34:M69" si="18">+I34</f>
        <v>1</v>
      </c>
      <c r="N34" s="174">
        <f t="shared" ref="N34:N56" si="19">M34*L34</f>
        <v>5.207</v>
      </c>
      <c r="O34" s="139"/>
      <c r="P34" s="139"/>
      <c r="Q34" s="173"/>
      <c r="R34" s="183">
        <v>31.5</v>
      </c>
      <c r="S34" s="173">
        <f t="shared" si="9"/>
        <v>2.07</v>
      </c>
      <c r="T34" s="174">
        <f t="shared" si="10"/>
        <v>1</v>
      </c>
      <c r="U34" s="174">
        <f t="shared" si="11"/>
        <v>2.07</v>
      </c>
      <c r="V34" s="184">
        <f t="shared" si="12"/>
        <v>120.303225</v>
      </c>
      <c r="W34" s="173">
        <f t="shared" ref="W34:X34" si="16">C34/100</f>
        <v>0.9</v>
      </c>
      <c r="X34" s="173">
        <f t="shared" si="16"/>
        <v>2.05</v>
      </c>
      <c r="Y34" s="173">
        <f t="shared" si="14"/>
        <v>2.07</v>
      </c>
      <c r="Z34" s="185">
        <f t="shared" si="15"/>
        <v>3.81915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82</v>
      </c>
      <c r="C35" s="186">
        <v>76.0</v>
      </c>
      <c r="D35" s="186">
        <v>205.0</v>
      </c>
      <c r="E35" s="186">
        <v>226.0</v>
      </c>
      <c r="F35" s="186">
        <f t="shared" si="5"/>
        <v>0</v>
      </c>
      <c r="G35" s="186">
        <f t="shared" si="6"/>
        <v>110.91402</v>
      </c>
      <c r="H35" s="187">
        <f t="shared" si="7"/>
        <v>110.91402</v>
      </c>
      <c r="I35" s="186">
        <v>1.0</v>
      </c>
      <c r="J35" s="188">
        <f t="shared" si="8"/>
        <v>110.91402</v>
      </c>
      <c r="K35" s="139"/>
      <c r="L35" s="173">
        <f t="shared" si="17"/>
        <v>5.207</v>
      </c>
      <c r="M35" s="174">
        <f t="shared" si="18"/>
        <v>1</v>
      </c>
      <c r="N35" s="174">
        <f t="shared" si="19"/>
        <v>5.207</v>
      </c>
      <c r="O35" s="139"/>
      <c r="P35" s="139"/>
      <c r="Q35" s="173"/>
      <c r="R35" s="183">
        <v>31.5</v>
      </c>
      <c r="S35" s="173">
        <f t="shared" si="9"/>
        <v>2.26</v>
      </c>
      <c r="T35" s="174">
        <f t="shared" si="10"/>
        <v>1</v>
      </c>
      <c r="U35" s="174">
        <f t="shared" si="11"/>
        <v>2.26</v>
      </c>
      <c r="V35" s="184">
        <f t="shared" si="12"/>
        <v>110.91402</v>
      </c>
      <c r="W35" s="173">
        <f t="shared" ref="W35:X35" si="20">C35/100</f>
        <v>0.76</v>
      </c>
      <c r="X35" s="173">
        <f t="shared" si="20"/>
        <v>2.05</v>
      </c>
      <c r="Y35" s="173">
        <f t="shared" si="14"/>
        <v>2.26</v>
      </c>
      <c r="Z35" s="185">
        <f t="shared" si="15"/>
        <v>3.52108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82</v>
      </c>
      <c r="C36" s="186">
        <v>96.0</v>
      </c>
      <c r="D36" s="186">
        <v>205.0</v>
      </c>
      <c r="E36" s="186">
        <v>2773.0</v>
      </c>
      <c r="F36" s="186">
        <f t="shared" si="5"/>
        <v>0</v>
      </c>
      <c r="G36" s="186">
        <f t="shared" si="6"/>
        <v>1719.03816</v>
      </c>
      <c r="H36" s="187">
        <f t="shared" si="7"/>
        <v>1719.03816</v>
      </c>
      <c r="I36" s="186">
        <v>1.0</v>
      </c>
      <c r="J36" s="188">
        <f t="shared" si="8"/>
        <v>1719.03816</v>
      </c>
      <c r="K36" s="139"/>
      <c r="L36" s="173">
        <f t="shared" si="17"/>
        <v>5.207</v>
      </c>
      <c r="M36" s="174">
        <f t="shared" si="18"/>
        <v>1</v>
      </c>
      <c r="N36" s="174">
        <f t="shared" si="19"/>
        <v>5.207</v>
      </c>
      <c r="O36" s="139"/>
      <c r="P36" s="139"/>
      <c r="Q36" s="173">
        <v>1730.0</v>
      </c>
      <c r="R36" s="183">
        <v>31.5</v>
      </c>
      <c r="S36" s="173">
        <f t="shared" si="9"/>
        <v>27.73</v>
      </c>
      <c r="T36" s="174">
        <f t="shared" si="10"/>
        <v>1</v>
      </c>
      <c r="U36" s="174">
        <f t="shared" si="11"/>
        <v>27.73</v>
      </c>
      <c r="V36" s="184">
        <f t="shared" si="12"/>
        <v>1719.03816</v>
      </c>
      <c r="W36" s="173">
        <f t="shared" ref="W36:X36" si="21">C36/100</f>
        <v>0.96</v>
      </c>
      <c r="X36" s="173">
        <f t="shared" si="21"/>
        <v>2.05</v>
      </c>
      <c r="Y36" s="173">
        <f t="shared" si="14"/>
        <v>27.73</v>
      </c>
      <c r="Z36" s="185">
        <f t="shared" si="15"/>
        <v>54.57264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82</v>
      </c>
      <c r="C37" s="186">
        <v>97.0</v>
      </c>
      <c r="D37" s="186">
        <v>205.0</v>
      </c>
      <c r="E37" s="186">
        <v>2770.0</v>
      </c>
      <c r="F37" s="186">
        <f t="shared" si="5"/>
        <v>0</v>
      </c>
      <c r="G37" s="186">
        <f t="shared" si="6"/>
        <v>1735.065675</v>
      </c>
      <c r="H37" s="187">
        <f t="shared" si="7"/>
        <v>1735.065675</v>
      </c>
      <c r="I37" s="186">
        <v>1.0</v>
      </c>
      <c r="J37" s="188">
        <f t="shared" si="8"/>
        <v>1735.065675</v>
      </c>
      <c r="K37" s="139"/>
      <c r="L37" s="173">
        <f t="shared" si="17"/>
        <v>5.207</v>
      </c>
      <c r="M37" s="174">
        <f t="shared" si="18"/>
        <v>1</v>
      </c>
      <c r="N37" s="174">
        <f t="shared" si="19"/>
        <v>5.207</v>
      </c>
      <c r="O37" s="139"/>
      <c r="P37" s="139"/>
      <c r="Q37" s="173">
        <v>1730.0</v>
      </c>
      <c r="R37" s="183">
        <v>31.5</v>
      </c>
      <c r="S37" s="173">
        <f t="shared" si="9"/>
        <v>27.7</v>
      </c>
      <c r="T37" s="174">
        <f t="shared" si="10"/>
        <v>1</v>
      </c>
      <c r="U37" s="174">
        <f t="shared" si="11"/>
        <v>27.7</v>
      </c>
      <c r="V37" s="184">
        <f t="shared" si="12"/>
        <v>1735.065675</v>
      </c>
      <c r="W37" s="173">
        <f t="shared" ref="W37:X37" si="22">C37/100</f>
        <v>0.97</v>
      </c>
      <c r="X37" s="173">
        <f t="shared" si="22"/>
        <v>2.05</v>
      </c>
      <c r="Y37" s="173">
        <f t="shared" si="14"/>
        <v>27.7</v>
      </c>
      <c r="Z37" s="185">
        <f t="shared" si="15"/>
        <v>55.08145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82</v>
      </c>
      <c r="C38" s="186">
        <v>97.0</v>
      </c>
      <c r="D38" s="186">
        <v>205.0</v>
      </c>
      <c r="E38" s="186">
        <v>2785.0</v>
      </c>
      <c r="F38" s="186">
        <f t="shared" si="5"/>
        <v>0</v>
      </c>
      <c r="G38" s="186">
        <f t="shared" si="6"/>
        <v>1744.461338</v>
      </c>
      <c r="H38" s="187">
        <f t="shared" si="7"/>
        <v>1744.461338</v>
      </c>
      <c r="I38" s="186">
        <v>1.0</v>
      </c>
      <c r="J38" s="188">
        <f t="shared" si="8"/>
        <v>1744.461338</v>
      </c>
      <c r="K38" s="139"/>
      <c r="L38" s="173">
        <f t="shared" si="17"/>
        <v>5.207</v>
      </c>
      <c r="M38" s="174">
        <f t="shared" si="18"/>
        <v>1</v>
      </c>
      <c r="N38" s="174">
        <f t="shared" si="19"/>
        <v>5.207</v>
      </c>
      <c r="O38" s="139"/>
      <c r="P38" s="139"/>
      <c r="Q38" s="173">
        <v>1725.0</v>
      </c>
      <c r="R38" s="183">
        <v>31.5</v>
      </c>
      <c r="S38" s="173">
        <f t="shared" si="9"/>
        <v>27.85</v>
      </c>
      <c r="T38" s="174">
        <f t="shared" si="10"/>
        <v>1</v>
      </c>
      <c r="U38" s="174">
        <f t="shared" si="11"/>
        <v>27.85</v>
      </c>
      <c r="V38" s="184">
        <f t="shared" si="12"/>
        <v>1744.461338</v>
      </c>
      <c r="W38" s="173">
        <f t="shared" ref="W38:X38" si="23">C38/100</f>
        <v>0.97</v>
      </c>
      <c r="X38" s="173">
        <f t="shared" si="23"/>
        <v>2.05</v>
      </c>
      <c r="Y38" s="173">
        <f t="shared" si="14"/>
        <v>27.85</v>
      </c>
      <c r="Z38" s="185">
        <f t="shared" si="15"/>
        <v>55.379725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82</v>
      </c>
      <c r="C39" s="186">
        <v>96.0</v>
      </c>
      <c r="D39" s="186">
        <v>205.0</v>
      </c>
      <c r="E39" s="186">
        <v>2783.0</v>
      </c>
      <c r="F39" s="186">
        <f t="shared" si="5"/>
        <v>0</v>
      </c>
      <c r="G39" s="186">
        <f t="shared" si="6"/>
        <v>1725.23736</v>
      </c>
      <c r="H39" s="187">
        <f t="shared" si="7"/>
        <v>1725.23736</v>
      </c>
      <c r="I39" s="186">
        <v>1.0</v>
      </c>
      <c r="J39" s="188">
        <f t="shared" si="8"/>
        <v>1725.23736</v>
      </c>
      <c r="K39" s="139"/>
      <c r="L39" s="173">
        <f t="shared" si="17"/>
        <v>5.207</v>
      </c>
      <c r="M39" s="174">
        <f t="shared" si="18"/>
        <v>1</v>
      </c>
      <c r="N39" s="174">
        <f t="shared" si="19"/>
        <v>5.207</v>
      </c>
      <c r="O39" s="139"/>
      <c r="P39" s="139"/>
      <c r="Q39" s="173">
        <v>1720.0</v>
      </c>
      <c r="R39" s="183">
        <v>31.5</v>
      </c>
      <c r="S39" s="173">
        <f t="shared" si="9"/>
        <v>27.83</v>
      </c>
      <c r="T39" s="174">
        <f t="shared" si="10"/>
        <v>1</v>
      </c>
      <c r="U39" s="174">
        <f t="shared" si="11"/>
        <v>27.83</v>
      </c>
      <c r="V39" s="184">
        <f t="shared" si="12"/>
        <v>1725.23736</v>
      </c>
      <c r="W39" s="173">
        <f t="shared" ref="W39:X39" si="24">C39/100</f>
        <v>0.96</v>
      </c>
      <c r="X39" s="173">
        <f t="shared" si="24"/>
        <v>2.05</v>
      </c>
      <c r="Y39" s="173">
        <f t="shared" si="14"/>
        <v>27.83</v>
      </c>
      <c r="Z39" s="185">
        <f t="shared" si="15"/>
        <v>54.76944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79" t="s">
        <v>82</v>
      </c>
      <c r="C40" s="180">
        <v>95.0</v>
      </c>
      <c r="D40" s="180">
        <v>195.0</v>
      </c>
      <c r="E40" s="180">
        <v>187.0</v>
      </c>
      <c r="F40" s="180">
        <f t="shared" si="5"/>
        <v>0</v>
      </c>
      <c r="G40" s="180">
        <f t="shared" si="6"/>
        <v>109.1215125</v>
      </c>
      <c r="H40" s="181">
        <f t="shared" si="7"/>
        <v>109.1215125</v>
      </c>
      <c r="I40" s="180">
        <v>1.0</v>
      </c>
      <c r="J40" s="182">
        <f t="shared" si="8"/>
        <v>109.1215125</v>
      </c>
      <c r="K40" s="139"/>
      <c r="L40" s="173">
        <f t="shared" si="17"/>
        <v>4.953</v>
      </c>
      <c r="M40" s="174">
        <f t="shared" si="18"/>
        <v>1</v>
      </c>
      <c r="N40" s="174">
        <f t="shared" si="19"/>
        <v>4.953</v>
      </c>
      <c r="O40" s="139"/>
      <c r="P40" s="139"/>
      <c r="Q40" s="173"/>
      <c r="R40" s="183">
        <v>31.5</v>
      </c>
      <c r="S40" s="173">
        <f t="shared" si="9"/>
        <v>1.87</v>
      </c>
      <c r="T40" s="174">
        <f t="shared" si="10"/>
        <v>1</v>
      </c>
      <c r="U40" s="174">
        <f t="shared" si="11"/>
        <v>1.87</v>
      </c>
      <c r="V40" s="184">
        <f t="shared" si="12"/>
        <v>109.1215125</v>
      </c>
      <c r="W40" s="173">
        <f t="shared" ref="W40:X40" si="25">C40/100</f>
        <v>0.95</v>
      </c>
      <c r="X40" s="173">
        <f t="shared" si="25"/>
        <v>1.95</v>
      </c>
      <c r="Y40" s="173">
        <f t="shared" si="14"/>
        <v>1.87</v>
      </c>
      <c r="Z40" s="185">
        <f t="shared" si="15"/>
        <v>3.464175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82</v>
      </c>
      <c r="C41" s="186">
        <v>102.0</v>
      </c>
      <c r="D41" s="186">
        <v>195.0</v>
      </c>
      <c r="E41" s="186">
        <v>200.0</v>
      </c>
      <c r="F41" s="186">
        <f t="shared" si="5"/>
        <v>0</v>
      </c>
      <c r="G41" s="186">
        <f t="shared" si="6"/>
        <v>125.307</v>
      </c>
      <c r="H41" s="187">
        <f t="shared" si="7"/>
        <v>125.307</v>
      </c>
      <c r="I41" s="186">
        <v>1.0</v>
      </c>
      <c r="J41" s="188">
        <f t="shared" si="8"/>
        <v>125.307</v>
      </c>
      <c r="K41" s="139"/>
      <c r="L41" s="173">
        <f t="shared" si="17"/>
        <v>4.953</v>
      </c>
      <c r="M41" s="174">
        <f t="shared" si="18"/>
        <v>1</v>
      </c>
      <c r="N41" s="174">
        <f t="shared" si="19"/>
        <v>4.953</v>
      </c>
      <c r="O41" s="139"/>
      <c r="P41" s="139"/>
      <c r="Q41" s="173"/>
      <c r="R41" s="183">
        <v>31.5</v>
      </c>
      <c r="S41" s="173">
        <f t="shared" si="9"/>
        <v>2</v>
      </c>
      <c r="T41" s="174">
        <f t="shared" si="10"/>
        <v>1</v>
      </c>
      <c r="U41" s="174">
        <f t="shared" si="11"/>
        <v>2</v>
      </c>
      <c r="V41" s="184">
        <f t="shared" si="12"/>
        <v>125.307</v>
      </c>
      <c r="W41" s="173">
        <f t="shared" ref="W41:X41" si="26">C41/100</f>
        <v>1.02</v>
      </c>
      <c r="X41" s="173">
        <f t="shared" si="26"/>
        <v>1.95</v>
      </c>
      <c r="Y41" s="173">
        <f t="shared" si="14"/>
        <v>2</v>
      </c>
      <c r="Z41" s="185">
        <f t="shared" si="15"/>
        <v>3.978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82</v>
      </c>
      <c r="C42" s="186">
        <v>70.0</v>
      </c>
      <c r="D42" s="186">
        <v>195.0</v>
      </c>
      <c r="E42" s="186">
        <v>124.0</v>
      </c>
      <c r="F42" s="186">
        <f t="shared" si="5"/>
        <v>0</v>
      </c>
      <c r="G42" s="186">
        <f t="shared" si="6"/>
        <v>53.3169</v>
      </c>
      <c r="H42" s="187">
        <f t="shared" si="7"/>
        <v>53.3169</v>
      </c>
      <c r="I42" s="186">
        <v>1.0</v>
      </c>
      <c r="J42" s="188">
        <f t="shared" si="8"/>
        <v>53.3169</v>
      </c>
      <c r="K42" s="139"/>
      <c r="L42" s="173">
        <f t="shared" si="17"/>
        <v>4.953</v>
      </c>
      <c r="M42" s="174">
        <f t="shared" si="18"/>
        <v>1</v>
      </c>
      <c r="N42" s="174">
        <f t="shared" si="19"/>
        <v>4.953</v>
      </c>
      <c r="O42" s="139"/>
      <c r="P42" s="139"/>
      <c r="Q42" s="173"/>
      <c r="R42" s="183">
        <v>31.5</v>
      </c>
      <c r="S42" s="173">
        <f t="shared" si="9"/>
        <v>1.24</v>
      </c>
      <c r="T42" s="174">
        <f t="shared" si="10"/>
        <v>1</v>
      </c>
      <c r="U42" s="174">
        <f t="shared" si="11"/>
        <v>1.24</v>
      </c>
      <c r="V42" s="184">
        <f t="shared" si="12"/>
        <v>53.3169</v>
      </c>
      <c r="W42" s="173">
        <f t="shared" ref="W42:X42" si="27">C42/100</f>
        <v>0.7</v>
      </c>
      <c r="X42" s="173">
        <f t="shared" si="27"/>
        <v>1.95</v>
      </c>
      <c r="Y42" s="173">
        <f t="shared" si="14"/>
        <v>1.24</v>
      </c>
      <c r="Z42" s="185">
        <f t="shared" si="15"/>
        <v>1.6926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82</v>
      </c>
      <c r="C43" s="186">
        <v>102.0</v>
      </c>
      <c r="D43" s="186">
        <v>195.0</v>
      </c>
      <c r="E43" s="186">
        <v>2836.0</v>
      </c>
      <c r="F43" s="186">
        <f t="shared" si="5"/>
        <v>0</v>
      </c>
      <c r="G43" s="186">
        <f t="shared" si="6"/>
        <v>1776.85326</v>
      </c>
      <c r="H43" s="187">
        <f t="shared" si="7"/>
        <v>1776.85326</v>
      </c>
      <c r="I43" s="186">
        <v>1.0</v>
      </c>
      <c r="J43" s="188">
        <f t="shared" si="8"/>
        <v>1776.85326</v>
      </c>
      <c r="K43" s="139"/>
      <c r="L43" s="173">
        <f t="shared" si="17"/>
        <v>4.953</v>
      </c>
      <c r="M43" s="174">
        <f t="shared" si="18"/>
        <v>1</v>
      </c>
      <c r="N43" s="174">
        <f t="shared" si="19"/>
        <v>4.953</v>
      </c>
      <c r="O43" s="139"/>
      <c r="P43" s="139"/>
      <c r="Q43" s="173">
        <v>1765.0</v>
      </c>
      <c r="R43" s="183">
        <v>31.5</v>
      </c>
      <c r="S43" s="173">
        <f t="shared" si="9"/>
        <v>28.36</v>
      </c>
      <c r="T43" s="174">
        <f t="shared" si="10"/>
        <v>1</v>
      </c>
      <c r="U43" s="174">
        <f t="shared" si="11"/>
        <v>28.36</v>
      </c>
      <c r="V43" s="184">
        <f t="shared" si="12"/>
        <v>1776.85326</v>
      </c>
      <c r="W43" s="173">
        <f t="shared" ref="W43:X43" si="28">C43/100</f>
        <v>1.02</v>
      </c>
      <c r="X43" s="173">
        <f t="shared" si="28"/>
        <v>1.95</v>
      </c>
      <c r="Y43" s="173">
        <f t="shared" si="14"/>
        <v>28.36</v>
      </c>
      <c r="Z43" s="185">
        <f t="shared" si="15"/>
        <v>56.40804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82</v>
      </c>
      <c r="C44" s="186">
        <v>103.0</v>
      </c>
      <c r="D44" s="186">
        <v>195.0</v>
      </c>
      <c r="E44" s="186">
        <v>2767.0</v>
      </c>
      <c r="F44" s="186">
        <f t="shared" si="5"/>
        <v>0</v>
      </c>
      <c r="G44" s="186">
        <f t="shared" si="6"/>
        <v>1750.618643</v>
      </c>
      <c r="H44" s="187">
        <f t="shared" si="7"/>
        <v>1750.618643</v>
      </c>
      <c r="I44" s="186">
        <v>1.0</v>
      </c>
      <c r="J44" s="188">
        <f t="shared" si="8"/>
        <v>1750.618643</v>
      </c>
      <c r="K44" s="139"/>
      <c r="L44" s="173">
        <f t="shared" si="17"/>
        <v>4.953</v>
      </c>
      <c r="M44" s="174">
        <f t="shared" si="18"/>
        <v>1</v>
      </c>
      <c r="N44" s="174">
        <f t="shared" si="19"/>
        <v>4.953</v>
      </c>
      <c r="O44" s="139"/>
      <c r="P44" s="139"/>
      <c r="Q44" s="173">
        <v>1760.0</v>
      </c>
      <c r="R44" s="183">
        <v>31.5</v>
      </c>
      <c r="S44" s="173">
        <f t="shared" si="9"/>
        <v>27.67</v>
      </c>
      <c r="T44" s="174">
        <f t="shared" si="10"/>
        <v>1</v>
      </c>
      <c r="U44" s="174">
        <f t="shared" si="11"/>
        <v>27.67</v>
      </c>
      <c r="V44" s="184">
        <f t="shared" si="12"/>
        <v>1750.618643</v>
      </c>
      <c r="W44" s="173">
        <f t="shared" ref="W44:X44" si="29">C44/100</f>
        <v>1.03</v>
      </c>
      <c r="X44" s="173">
        <f t="shared" si="29"/>
        <v>1.95</v>
      </c>
      <c r="Y44" s="173">
        <f t="shared" si="14"/>
        <v>27.67</v>
      </c>
      <c r="Z44" s="185">
        <f t="shared" si="15"/>
        <v>55.575195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82</v>
      </c>
      <c r="C45" s="186">
        <v>103.0</v>
      </c>
      <c r="D45" s="186">
        <v>195.0</v>
      </c>
      <c r="E45" s="186">
        <v>2856.0</v>
      </c>
      <c r="F45" s="186">
        <f t="shared" si="5"/>
        <v>0</v>
      </c>
      <c r="G45" s="186">
        <f t="shared" si="6"/>
        <v>1806.92694</v>
      </c>
      <c r="H45" s="187">
        <f t="shared" si="7"/>
        <v>1806.92694</v>
      </c>
      <c r="I45" s="186">
        <v>1.0</v>
      </c>
      <c r="J45" s="188">
        <f t="shared" si="8"/>
        <v>1806.92694</v>
      </c>
      <c r="K45" s="139"/>
      <c r="L45" s="173">
        <f t="shared" si="17"/>
        <v>4.953</v>
      </c>
      <c r="M45" s="174">
        <f t="shared" si="18"/>
        <v>1</v>
      </c>
      <c r="N45" s="174">
        <f t="shared" si="19"/>
        <v>4.953</v>
      </c>
      <c r="O45" s="139"/>
      <c r="P45" s="139"/>
      <c r="Q45" s="173">
        <v>1740.0</v>
      </c>
      <c r="R45" s="183">
        <v>31.5</v>
      </c>
      <c r="S45" s="173">
        <f t="shared" si="9"/>
        <v>28.56</v>
      </c>
      <c r="T45" s="174">
        <f t="shared" si="10"/>
        <v>1</v>
      </c>
      <c r="U45" s="174">
        <f t="shared" si="11"/>
        <v>28.56</v>
      </c>
      <c r="V45" s="184">
        <f t="shared" si="12"/>
        <v>1806.92694</v>
      </c>
      <c r="W45" s="173">
        <f t="shared" ref="W45:X45" si="30">C45/100</f>
        <v>1.03</v>
      </c>
      <c r="X45" s="173">
        <f t="shared" si="30"/>
        <v>1.95</v>
      </c>
      <c r="Y45" s="173">
        <f t="shared" si="14"/>
        <v>28.56</v>
      </c>
      <c r="Z45" s="185">
        <f t="shared" si="15"/>
        <v>57.36276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86" t="s">
        <v>82</v>
      </c>
      <c r="C46" s="186">
        <v>102.0</v>
      </c>
      <c r="D46" s="186">
        <v>195.0</v>
      </c>
      <c r="E46" s="186">
        <v>2781.0</v>
      </c>
      <c r="F46" s="186">
        <f t="shared" si="5"/>
        <v>0</v>
      </c>
      <c r="G46" s="186">
        <f t="shared" si="6"/>
        <v>1742.393835</v>
      </c>
      <c r="H46" s="187">
        <f t="shared" si="7"/>
        <v>1742.393835</v>
      </c>
      <c r="I46" s="186">
        <v>1.0</v>
      </c>
      <c r="J46" s="188">
        <f t="shared" si="8"/>
        <v>1742.393835</v>
      </c>
      <c r="K46" s="139"/>
      <c r="L46" s="173">
        <f t="shared" si="17"/>
        <v>4.953</v>
      </c>
      <c r="M46" s="174">
        <f t="shared" si="18"/>
        <v>1</v>
      </c>
      <c r="N46" s="174">
        <f t="shared" si="19"/>
        <v>4.953</v>
      </c>
      <c r="O46" s="139"/>
      <c r="P46" s="139"/>
      <c r="Q46" s="173">
        <v>1735.0</v>
      </c>
      <c r="R46" s="183">
        <v>31.5</v>
      </c>
      <c r="S46" s="173">
        <f t="shared" si="9"/>
        <v>27.81</v>
      </c>
      <c r="T46" s="174">
        <f t="shared" si="10"/>
        <v>1</v>
      </c>
      <c r="U46" s="174">
        <f t="shared" si="11"/>
        <v>27.81</v>
      </c>
      <c r="V46" s="184">
        <f t="shared" si="12"/>
        <v>1742.393835</v>
      </c>
      <c r="W46" s="173">
        <f t="shared" ref="W46:X46" si="31">C46/100</f>
        <v>1.02</v>
      </c>
      <c r="X46" s="173">
        <f t="shared" si="31"/>
        <v>1.95</v>
      </c>
      <c r="Y46" s="173">
        <f t="shared" si="14"/>
        <v>27.81</v>
      </c>
      <c r="Z46" s="185">
        <f t="shared" si="15"/>
        <v>55.31409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16.0</v>
      </c>
      <c r="B47" s="186" t="s">
        <v>82</v>
      </c>
      <c r="C47" s="186">
        <v>101.0</v>
      </c>
      <c r="D47" s="186">
        <v>195.0</v>
      </c>
      <c r="E47" s="186">
        <v>2770.0</v>
      </c>
      <c r="F47" s="186">
        <f t="shared" si="5"/>
        <v>0</v>
      </c>
      <c r="G47" s="186">
        <f t="shared" si="6"/>
        <v>1718.487225</v>
      </c>
      <c r="H47" s="187">
        <f t="shared" si="7"/>
        <v>1718.487225</v>
      </c>
      <c r="I47" s="186">
        <v>1.0</v>
      </c>
      <c r="J47" s="188">
        <f t="shared" si="8"/>
        <v>1718.487225</v>
      </c>
      <c r="K47" s="139"/>
      <c r="L47" s="173">
        <f t="shared" si="17"/>
        <v>4.953</v>
      </c>
      <c r="M47" s="174">
        <f t="shared" si="18"/>
        <v>1</v>
      </c>
      <c r="N47" s="174">
        <f t="shared" si="19"/>
        <v>4.953</v>
      </c>
      <c r="O47" s="139"/>
      <c r="P47" s="139"/>
      <c r="Q47" s="173">
        <v>1735.0</v>
      </c>
      <c r="R47" s="183">
        <v>31.5</v>
      </c>
      <c r="S47" s="173">
        <f t="shared" si="9"/>
        <v>27.7</v>
      </c>
      <c r="T47" s="174">
        <f t="shared" si="10"/>
        <v>1</v>
      </c>
      <c r="U47" s="174">
        <f t="shared" si="11"/>
        <v>27.7</v>
      </c>
      <c r="V47" s="184">
        <f t="shared" si="12"/>
        <v>1718.487225</v>
      </c>
      <c r="W47" s="173">
        <f t="shared" ref="W47:X47" si="32">C47/100</f>
        <v>1.01</v>
      </c>
      <c r="X47" s="173">
        <f t="shared" si="32"/>
        <v>1.95</v>
      </c>
      <c r="Y47" s="173">
        <f t="shared" si="14"/>
        <v>27.7</v>
      </c>
      <c r="Z47" s="185">
        <f t="shared" si="15"/>
        <v>54.55515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17.0</v>
      </c>
      <c r="B48" s="186" t="s">
        <v>82</v>
      </c>
      <c r="C48" s="186">
        <v>102.0</v>
      </c>
      <c r="D48" s="186">
        <v>195.0</v>
      </c>
      <c r="E48" s="186">
        <v>2785.0</v>
      </c>
      <c r="F48" s="186">
        <f t="shared" si="5"/>
        <v>0</v>
      </c>
      <c r="G48" s="186">
        <f t="shared" si="6"/>
        <v>1744.899975</v>
      </c>
      <c r="H48" s="187">
        <f t="shared" si="7"/>
        <v>1744.899975</v>
      </c>
      <c r="I48" s="186">
        <v>1.0</v>
      </c>
      <c r="J48" s="188">
        <f t="shared" si="8"/>
        <v>1744.899975</v>
      </c>
      <c r="K48" s="139"/>
      <c r="L48" s="173">
        <f t="shared" si="17"/>
        <v>4.953</v>
      </c>
      <c r="M48" s="174">
        <f t="shared" si="18"/>
        <v>1</v>
      </c>
      <c r="N48" s="174">
        <f t="shared" si="19"/>
        <v>4.953</v>
      </c>
      <c r="O48" s="139"/>
      <c r="P48" s="139"/>
      <c r="Q48" s="173">
        <v>1735.0</v>
      </c>
      <c r="R48" s="183">
        <v>31.5</v>
      </c>
      <c r="S48" s="173">
        <f t="shared" si="9"/>
        <v>27.85</v>
      </c>
      <c r="T48" s="174">
        <f t="shared" si="10"/>
        <v>1</v>
      </c>
      <c r="U48" s="174">
        <f t="shared" si="11"/>
        <v>27.85</v>
      </c>
      <c r="V48" s="184">
        <f t="shared" si="12"/>
        <v>1744.899975</v>
      </c>
      <c r="W48" s="173">
        <f t="shared" ref="W48:X48" si="33">C48/100</f>
        <v>1.02</v>
      </c>
      <c r="X48" s="173">
        <f t="shared" si="33"/>
        <v>1.95</v>
      </c>
      <c r="Y48" s="173">
        <f t="shared" si="14"/>
        <v>27.85</v>
      </c>
      <c r="Z48" s="185">
        <f t="shared" si="15"/>
        <v>55.39365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18.0</v>
      </c>
      <c r="B49" s="186" t="s">
        <v>82</v>
      </c>
      <c r="C49" s="186">
        <v>101.0</v>
      </c>
      <c r="D49" s="186">
        <v>195.0</v>
      </c>
      <c r="E49" s="186">
        <v>2775.0</v>
      </c>
      <c r="F49" s="186">
        <f t="shared" si="5"/>
        <v>0</v>
      </c>
      <c r="G49" s="186">
        <f t="shared" si="6"/>
        <v>1721.589188</v>
      </c>
      <c r="H49" s="187">
        <f t="shared" si="7"/>
        <v>1721.589188</v>
      </c>
      <c r="I49" s="186">
        <v>1.0</v>
      </c>
      <c r="J49" s="188">
        <f t="shared" si="8"/>
        <v>1721.589188</v>
      </c>
      <c r="K49" s="139"/>
      <c r="L49" s="173">
        <f t="shared" si="17"/>
        <v>4.953</v>
      </c>
      <c r="M49" s="174">
        <f t="shared" si="18"/>
        <v>1</v>
      </c>
      <c r="N49" s="174">
        <f t="shared" si="19"/>
        <v>4.953</v>
      </c>
      <c r="O49" s="139"/>
      <c r="P49" s="139"/>
      <c r="Q49" s="173">
        <v>1675.0</v>
      </c>
      <c r="R49" s="183">
        <v>31.5</v>
      </c>
      <c r="S49" s="173">
        <f t="shared" si="9"/>
        <v>27.75</v>
      </c>
      <c r="T49" s="174">
        <f t="shared" si="10"/>
        <v>1</v>
      </c>
      <c r="U49" s="174">
        <f t="shared" si="11"/>
        <v>27.75</v>
      </c>
      <c r="V49" s="184">
        <f t="shared" si="12"/>
        <v>1721.589188</v>
      </c>
      <c r="W49" s="173">
        <f t="shared" ref="W49:X49" si="34">C49/100</f>
        <v>1.01</v>
      </c>
      <c r="X49" s="173">
        <f t="shared" si="34"/>
        <v>1.95</v>
      </c>
      <c r="Y49" s="173">
        <f t="shared" si="14"/>
        <v>27.75</v>
      </c>
      <c r="Z49" s="185">
        <f t="shared" si="15"/>
        <v>54.653625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19.0</v>
      </c>
      <c r="B50" s="179" t="s">
        <v>70</v>
      </c>
      <c r="C50" s="180">
        <v>89.0</v>
      </c>
      <c r="D50" s="180">
        <v>204.0</v>
      </c>
      <c r="E50" s="180">
        <v>150.0</v>
      </c>
      <c r="F50" s="180">
        <f t="shared" si="5"/>
        <v>0</v>
      </c>
      <c r="G50" s="180">
        <f t="shared" si="6"/>
        <v>63.9999</v>
      </c>
      <c r="H50" s="181">
        <f t="shared" si="7"/>
        <v>63.9999</v>
      </c>
      <c r="I50" s="180">
        <v>1.0</v>
      </c>
      <c r="J50" s="182">
        <f t="shared" si="8"/>
        <v>63.9999</v>
      </c>
      <c r="K50" s="139"/>
      <c r="L50" s="173">
        <f t="shared" si="17"/>
        <v>5.1816</v>
      </c>
      <c r="M50" s="174">
        <f t="shared" si="18"/>
        <v>1</v>
      </c>
      <c r="N50" s="174">
        <f t="shared" si="19"/>
        <v>5.1816</v>
      </c>
      <c r="O50" s="139"/>
      <c r="P50" s="139"/>
      <c r="Q50" s="173"/>
      <c r="R50" s="183">
        <v>23.5</v>
      </c>
      <c r="S50" s="173">
        <f t="shared" si="9"/>
        <v>1.5</v>
      </c>
      <c r="T50" s="174">
        <f t="shared" si="10"/>
        <v>1</v>
      </c>
      <c r="U50" s="174">
        <f t="shared" si="11"/>
        <v>1.5</v>
      </c>
      <c r="V50" s="184">
        <f t="shared" si="12"/>
        <v>63.9999</v>
      </c>
      <c r="W50" s="173">
        <f t="shared" ref="W50:X50" si="35">C50/100</f>
        <v>0.89</v>
      </c>
      <c r="X50" s="173">
        <f t="shared" si="35"/>
        <v>2.04</v>
      </c>
      <c r="Y50" s="173">
        <f t="shared" si="14"/>
        <v>1.5</v>
      </c>
      <c r="Z50" s="185">
        <f t="shared" si="15"/>
        <v>2.7234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20.0</v>
      </c>
      <c r="B51" s="186" t="s">
        <v>70</v>
      </c>
      <c r="C51" s="186">
        <v>75.0</v>
      </c>
      <c r="D51" s="186">
        <v>204.0</v>
      </c>
      <c r="E51" s="186">
        <v>269.0</v>
      </c>
      <c r="F51" s="186">
        <f t="shared" si="5"/>
        <v>0</v>
      </c>
      <c r="G51" s="186">
        <f t="shared" si="6"/>
        <v>96.71895</v>
      </c>
      <c r="H51" s="187">
        <f t="shared" si="7"/>
        <v>96.71895</v>
      </c>
      <c r="I51" s="186">
        <v>1.0</v>
      </c>
      <c r="J51" s="188">
        <f t="shared" si="8"/>
        <v>96.71895</v>
      </c>
      <c r="K51" s="139"/>
      <c r="L51" s="173">
        <f t="shared" si="17"/>
        <v>5.1816</v>
      </c>
      <c r="M51" s="174">
        <f t="shared" si="18"/>
        <v>1</v>
      </c>
      <c r="N51" s="174">
        <f t="shared" si="19"/>
        <v>5.1816</v>
      </c>
      <c r="O51" s="139"/>
      <c r="P51" s="139"/>
      <c r="Q51" s="173"/>
      <c r="R51" s="183">
        <v>23.5</v>
      </c>
      <c r="S51" s="173">
        <f t="shared" si="9"/>
        <v>2.69</v>
      </c>
      <c r="T51" s="174">
        <f t="shared" si="10"/>
        <v>1</v>
      </c>
      <c r="U51" s="174">
        <f t="shared" si="11"/>
        <v>2.69</v>
      </c>
      <c r="V51" s="184">
        <f t="shared" si="12"/>
        <v>96.71895</v>
      </c>
      <c r="W51" s="173">
        <f t="shared" ref="W51:X51" si="36">C51/100</f>
        <v>0.75</v>
      </c>
      <c r="X51" s="173">
        <f t="shared" si="36"/>
        <v>2.04</v>
      </c>
      <c r="Y51" s="173">
        <f t="shared" si="14"/>
        <v>2.69</v>
      </c>
      <c r="Z51" s="185">
        <f t="shared" si="15"/>
        <v>4.1157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21.0</v>
      </c>
      <c r="B52" s="186" t="s">
        <v>70</v>
      </c>
      <c r="C52" s="186">
        <v>102.0</v>
      </c>
      <c r="D52" s="186">
        <v>204.0</v>
      </c>
      <c r="E52" s="186">
        <v>139.0</v>
      </c>
      <c r="F52" s="186">
        <f t="shared" si="5"/>
        <v>0</v>
      </c>
      <c r="G52" s="186">
        <f t="shared" si="6"/>
        <v>67.969332</v>
      </c>
      <c r="H52" s="187">
        <f t="shared" si="7"/>
        <v>67.969332</v>
      </c>
      <c r="I52" s="186">
        <v>1.0</v>
      </c>
      <c r="J52" s="188">
        <f t="shared" si="8"/>
        <v>67.969332</v>
      </c>
      <c r="K52" s="139"/>
      <c r="L52" s="173">
        <f t="shared" si="17"/>
        <v>5.1816</v>
      </c>
      <c r="M52" s="174">
        <f t="shared" si="18"/>
        <v>1</v>
      </c>
      <c r="N52" s="174">
        <f t="shared" si="19"/>
        <v>5.1816</v>
      </c>
      <c r="O52" s="139"/>
      <c r="P52" s="139"/>
      <c r="Q52" s="173"/>
      <c r="R52" s="183">
        <v>23.5</v>
      </c>
      <c r="S52" s="173">
        <f t="shared" si="9"/>
        <v>1.39</v>
      </c>
      <c r="T52" s="174">
        <f t="shared" si="10"/>
        <v>1</v>
      </c>
      <c r="U52" s="174">
        <f t="shared" si="11"/>
        <v>1.39</v>
      </c>
      <c r="V52" s="184">
        <f t="shared" si="12"/>
        <v>67.969332</v>
      </c>
      <c r="W52" s="173">
        <f t="shared" ref="W52:X52" si="37">C52/100</f>
        <v>1.02</v>
      </c>
      <c r="X52" s="173">
        <f t="shared" si="37"/>
        <v>2.04</v>
      </c>
      <c r="Y52" s="173">
        <f t="shared" si="14"/>
        <v>1.39</v>
      </c>
      <c r="Z52" s="185">
        <f t="shared" si="15"/>
        <v>2.892312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22.0</v>
      </c>
      <c r="B53" s="186" t="s">
        <v>70</v>
      </c>
      <c r="C53" s="186">
        <v>103.0</v>
      </c>
      <c r="D53" s="186">
        <v>204.0</v>
      </c>
      <c r="E53" s="186">
        <v>2763.0</v>
      </c>
      <c r="F53" s="186">
        <f t="shared" si="5"/>
        <v>0</v>
      </c>
      <c r="G53" s="186">
        <f t="shared" si="6"/>
        <v>1364.319666</v>
      </c>
      <c r="H53" s="187">
        <f t="shared" si="7"/>
        <v>1364.319666</v>
      </c>
      <c r="I53" s="186">
        <v>1.0</v>
      </c>
      <c r="J53" s="188">
        <f t="shared" si="8"/>
        <v>1364.319666</v>
      </c>
      <c r="K53" s="139"/>
      <c r="L53" s="173">
        <f t="shared" si="17"/>
        <v>5.1816</v>
      </c>
      <c r="M53" s="174">
        <f t="shared" si="18"/>
        <v>1</v>
      </c>
      <c r="N53" s="174">
        <f t="shared" si="19"/>
        <v>5.1816</v>
      </c>
      <c r="O53" s="139"/>
      <c r="P53" s="139"/>
      <c r="Q53" s="173">
        <v>1410.0</v>
      </c>
      <c r="R53" s="183">
        <v>23.5</v>
      </c>
      <c r="S53" s="173">
        <f t="shared" si="9"/>
        <v>27.63</v>
      </c>
      <c r="T53" s="174">
        <f t="shared" si="10"/>
        <v>1</v>
      </c>
      <c r="U53" s="174">
        <f t="shared" si="11"/>
        <v>27.63</v>
      </c>
      <c r="V53" s="184">
        <f t="shared" si="12"/>
        <v>1364.319666</v>
      </c>
      <c r="W53" s="173">
        <f t="shared" ref="W53:X53" si="38">C53/100</f>
        <v>1.03</v>
      </c>
      <c r="X53" s="173">
        <f t="shared" si="38"/>
        <v>2.04</v>
      </c>
      <c r="Y53" s="173">
        <f t="shared" si="14"/>
        <v>27.63</v>
      </c>
      <c r="Z53" s="185">
        <f t="shared" si="15"/>
        <v>58.056156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23.0</v>
      </c>
      <c r="B54" s="186" t="s">
        <v>70</v>
      </c>
      <c r="C54" s="186">
        <v>99.0</v>
      </c>
      <c r="D54" s="186">
        <v>204.0</v>
      </c>
      <c r="E54" s="186">
        <v>2780.0</v>
      </c>
      <c r="F54" s="186">
        <f t="shared" si="5"/>
        <v>0</v>
      </c>
      <c r="G54" s="186">
        <f t="shared" si="6"/>
        <v>1319.40468</v>
      </c>
      <c r="H54" s="187">
        <f t="shared" si="7"/>
        <v>1319.40468</v>
      </c>
      <c r="I54" s="186">
        <v>1.0</v>
      </c>
      <c r="J54" s="188">
        <f t="shared" si="8"/>
        <v>1319.40468</v>
      </c>
      <c r="K54" s="139"/>
      <c r="L54" s="173">
        <f t="shared" si="17"/>
        <v>5.1816</v>
      </c>
      <c r="M54" s="174">
        <f t="shared" si="18"/>
        <v>1</v>
      </c>
      <c r="N54" s="174">
        <f t="shared" si="19"/>
        <v>5.1816</v>
      </c>
      <c r="O54" s="139"/>
      <c r="P54" s="139"/>
      <c r="Q54" s="173">
        <v>1395.0</v>
      </c>
      <c r="R54" s="183">
        <v>23.5</v>
      </c>
      <c r="S54" s="173">
        <f t="shared" si="9"/>
        <v>27.8</v>
      </c>
      <c r="T54" s="174">
        <f t="shared" si="10"/>
        <v>1</v>
      </c>
      <c r="U54" s="174">
        <f t="shared" si="11"/>
        <v>27.8</v>
      </c>
      <c r="V54" s="184">
        <f t="shared" si="12"/>
        <v>1319.40468</v>
      </c>
      <c r="W54" s="173">
        <f t="shared" ref="W54:X54" si="39">C54/100</f>
        <v>0.99</v>
      </c>
      <c r="X54" s="173">
        <f t="shared" si="39"/>
        <v>2.04</v>
      </c>
      <c r="Y54" s="173">
        <f t="shared" si="14"/>
        <v>27.8</v>
      </c>
      <c r="Z54" s="185">
        <f t="shared" si="15"/>
        <v>56.14488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24.0</v>
      </c>
      <c r="B55" s="186" t="s">
        <v>70</v>
      </c>
      <c r="C55" s="186">
        <v>101.0</v>
      </c>
      <c r="D55" s="186">
        <v>204.0</v>
      </c>
      <c r="E55" s="186">
        <v>2787.0</v>
      </c>
      <c r="F55" s="186">
        <f t="shared" si="5"/>
        <v>0</v>
      </c>
      <c r="G55" s="186">
        <f t="shared" si="6"/>
        <v>1349.448678</v>
      </c>
      <c r="H55" s="187">
        <f t="shared" si="7"/>
        <v>1349.448678</v>
      </c>
      <c r="I55" s="186">
        <v>1.0</v>
      </c>
      <c r="J55" s="188">
        <f t="shared" si="8"/>
        <v>1349.448678</v>
      </c>
      <c r="K55" s="139"/>
      <c r="L55" s="173">
        <f t="shared" si="17"/>
        <v>5.1816</v>
      </c>
      <c r="M55" s="174">
        <f t="shared" si="18"/>
        <v>1</v>
      </c>
      <c r="N55" s="174">
        <f t="shared" si="19"/>
        <v>5.1816</v>
      </c>
      <c r="O55" s="139"/>
      <c r="P55" s="139"/>
      <c r="Q55" s="173">
        <v>1400.0</v>
      </c>
      <c r="R55" s="183">
        <v>23.5</v>
      </c>
      <c r="S55" s="173">
        <f t="shared" si="9"/>
        <v>27.87</v>
      </c>
      <c r="T55" s="174">
        <f t="shared" si="10"/>
        <v>1</v>
      </c>
      <c r="U55" s="174">
        <f t="shared" si="11"/>
        <v>27.87</v>
      </c>
      <c r="V55" s="184">
        <f t="shared" si="12"/>
        <v>1349.448678</v>
      </c>
      <c r="W55" s="173">
        <f t="shared" ref="W55:X55" si="40">C55/100</f>
        <v>1.01</v>
      </c>
      <c r="X55" s="173">
        <f t="shared" si="40"/>
        <v>2.04</v>
      </c>
      <c r="Y55" s="173">
        <f t="shared" si="14"/>
        <v>27.87</v>
      </c>
      <c r="Z55" s="185">
        <f t="shared" si="15"/>
        <v>57.423348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>
        <v>25.0</v>
      </c>
      <c r="B56" s="186" t="s">
        <v>70</v>
      </c>
      <c r="C56" s="186">
        <v>103.0</v>
      </c>
      <c r="D56" s="186">
        <v>204.0</v>
      </c>
      <c r="E56" s="186">
        <v>2763.0</v>
      </c>
      <c r="F56" s="186">
        <f t="shared" si="5"/>
        <v>0</v>
      </c>
      <c r="G56" s="186">
        <f t="shared" si="6"/>
        <v>1364.319666</v>
      </c>
      <c r="H56" s="187">
        <f t="shared" si="7"/>
        <v>1364.319666</v>
      </c>
      <c r="I56" s="186">
        <v>1.0</v>
      </c>
      <c r="J56" s="188">
        <f t="shared" si="8"/>
        <v>1364.319666</v>
      </c>
      <c r="K56" s="139"/>
      <c r="L56" s="173">
        <f t="shared" si="17"/>
        <v>5.1816</v>
      </c>
      <c r="M56" s="174">
        <f t="shared" si="18"/>
        <v>1</v>
      </c>
      <c r="N56" s="174">
        <f t="shared" si="19"/>
        <v>5.1816</v>
      </c>
      <c r="O56" s="139"/>
      <c r="P56" s="139"/>
      <c r="Q56" s="173">
        <v>1370.0</v>
      </c>
      <c r="R56" s="183">
        <v>23.5</v>
      </c>
      <c r="S56" s="173">
        <f t="shared" si="9"/>
        <v>27.63</v>
      </c>
      <c r="T56" s="174">
        <f t="shared" si="10"/>
        <v>1</v>
      </c>
      <c r="U56" s="174">
        <f t="shared" si="11"/>
        <v>27.63</v>
      </c>
      <c r="V56" s="184">
        <f t="shared" si="12"/>
        <v>1364.319666</v>
      </c>
      <c r="W56" s="173">
        <f t="shared" ref="W56:X56" si="41">C56/100</f>
        <v>1.03</v>
      </c>
      <c r="X56" s="173">
        <f t="shared" si="41"/>
        <v>2.04</v>
      </c>
      <c r="Y56" s="173">
        <f t="shared" si="14"/>
        <v>27.63</v>
      </c>
      <c r="Z56" s="185">
        <f t="shared" si="15"/>
        <v>58.056156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>
        <v>26.0</v>
      </c>
      <c r="B57" s="179" t="s">
        <v>79</v>
      </c>
      <c r="C57" s="180">
        <v>82.0</v>
      </c>
      <c r="D57" s="180">
        <v>204.0</v>
      </c>
      <c r="E57" s="180">
        <v>180.0</v>
      </c>
      <c r="F57" s="180">
        <f t="shared" si="5"/>
        <v>0</v>
      </c>
      <c r="G57" s="180">
        <f t="shared" si="6"/>
        <v>76.78152</v>
      </c>
      <c r="H57" s="181">
        <f t="shared" si="7"/>
        <v>76.78152</v>
      </c>
      <c r="I57" s="180">
        <v>1.0</v>
      </c>
      <c r="J57" s="182">
        <f t="shared" si="8"/>
        <v>76.78152</v>
      </c>
      <c r="K57" s="139"/>
      <c r="L57" s="208"/>
      <c r="M57" s="252">
        <f t="shared" si="18"/>
        <v>1</v>
      </c>
      <c r="N57" s="252"/>
      <c r="O57" s="139"/>
      <c r="P57" s="139"/>
      <c r="Q57" s="173"/>
      <c r="R57" s="183">
        <v>25.5</v>
      </c>
      <c r="S57" s="173">
        <f t="shared" si="9"/>
        <v>1.8</v>
      </c>
      <c r="T57" s="174">
        <f t="shared" si="10"/>
        <v>1</v>
      </c>
      <c r="U57" s="174">
        <f t="shared" si="11"/>
        <v>1.8</v>
      </c>
      <c r="V57" s="184">
        <f t="shared" si="12"/>
        <v>76.78152</v>
      </c>
      <c r="W57" s="173">
        <f t="shared" ref="W57:X57" si="42">C57/100</f>
        <v>0.82</v>
      </c>
      <c r="X57" s="173">
        <f t="shared" si="42"/>
        <v>2.04</v>
      </c>
      <c r="Y57" s="173">
        <f t="shared" si="14"/>
        <v>1.8</v>
      </c>
      <c r="Z57" s="185">
        <f t="shared" si="15"/>
        <v>3.01104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4">
        <v>27.0</v>
      </c>
      <c r="B58" s="186" t="s">
        <v>79</v>
      </c>
      <c r="C58" s="186">
        <v>97.0</v>
      </c>
      <c r="D58" s="186">
        <v>204.0</v>
      </c>
      <c r="E58" s="186">
        <v>128.0</v>
      </c>
      <c r="F58" s="186">
        <f t="shared" si="5"/>
        <v>0</v>
      </c>
      <c r="G58" s="186">
        <f t="shared" si="6"/>
        <v>64.588032</v>
      </c>
      <c r="H58" s="187">
        <f t="shared" si="7"/>
        <v>64.588032</v>
      </c>
      <c r="I58" s="186">
        <v>1.0</v>
      </c>
      <c r="J58" s="188">
        <f t="shared" si="8"/>
        <v>64.588032</v>
      </c>
      <c r="K58" s="139"/>
      <c r="L58" s="208"/>
      <c r="M58" s="252">
        <f t="shared" si="18"/>
        <v>1</v>
      </c>
      <c r="N58" s="252"/>
      <c r="O58" s="139"/>
      <c r="P58" s="139"/>
      <c r="Q58" s="173"/>
      <c r="R58" s="183">
        <v>25.5</v>
      </c>
      <c r="S58" s="173">
        <f t="shared" si="9"/>
        <v>1.28</v>
      </c>
      <c r="T58" s="174">
        <f t="shared" si="10"/>
        <v>1</v>
      </c>
      <c r="U58" s="174">
        <f t="shared" si="11"/>
        <v>1.28</v>
      </c>
      <c r="V58" s="184">
        <f t="shared" si="12"/>
        <v>64.588032</v>
      </c>
      <c r="W58" s="173">
        <f t="shared" ref="W58:X58" si="43">C58/100</f>
        <v>0.97</v>
      </c>
      <c r="X58" s="173">
        <f t="shared" si="43"/>
        <v>2.04</v>
      </c>
      <c r="Y58" s="173">
        <f t="shared" si="14"/>
        <v>1.28</v>
      </c>
      <c r="Z58" s="185">
        <f t="shared" si="15"/>
        <v>2.532864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4">
        <v>28.0</v>
      </c>
      <c r="B59" s="186" t="s">
        <v>79</v>
      </c>
      <c r="C59" s="186">
        <v>99.0</v>
      </c>
      <c r="D59" s="186">
        <v>204.0</v>
      </c>
      <c r="E59" s="186">
        <v>2834.0</v>
      </c>
      <c r="F59" s="186">
        <f t="shared" si="5"/>
        <v>0</v>
      </c>
      <c r="G59" s="186">
        <f t="shared" si="6"/>
        <v>1459.504332</v>
      </c>
      <c r="H59" s="187">
        <f t="shared" si="7"/>
        <v>1459.504332</v>
      </c>
      <c r="I59" s="186">
        <v>1.0</v>
      </c>
      <c r="J59" s="188">
        <f t="shared" si="8"/>
        <v>1459.504332</v>
      </c>
      <c r="K59" s="139"/>
      <c r="L59" s="208"/>
      <c r="M59" s="252">
        <f t="shared" si="18"/>
        <v>1</v>
      </c>
      <c r="N59" s="252"/>
      <c r="O59" s="139"/>
      <c r="P59" s="139"/>
      <c r="Q59" s="173">
        <v>1450.0</v>
      </c>
      <c r="R59" s="183">
        <v>25.5</v>
      </c>
      <c r="S59" s="173">
        <f t="shared" si="9"/>
        <v>28.34</v>
      </c>
      <c r="T59" s="174">
        <f t="shared" si="10"/>
        <v>1</v>
      </c>
      <c r="U59" s="174">
        <f t="shared" si="11"/>
        <v>28.34</v>
      </c>
      <c r="V59" s="184">
        <f t="shared" si="12"/>
        <v>1459.504332</v>
      </c>
      <c r="W59" s="173">
        <f t="shared" ref="W59:X59" si="44">C59/100</f>
        <v>0.99</v>
      </c>
      <c r="X59" s="173">
        <f t="shared" si="44"/>
        <v>2.04</v>
      </c>
      <c r="Y59" s="173">
        <f t="shared" si="14"/>
        <v>28.34</v>
      </c>
      <c r="Z59" s="185">
        <f t="shared" si="15"/>
        <v>57.235464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4">
        <v>29.0</v>
      </c>
      <c r="B60" s="186" t="s">
        <v>79</v>
      </c>
      <c r="C60" s="186">
        <v>104.0</v>
      </c>
      <c r="D60" s="186">
        <v>204.0</v>
      </c>
      <c r="E60" s="186">
        <v>2770.0</v>
      </c>
      <c r="F60" s="186">
        <f t="shared" si="5"/>
        <v>0</v>
      </c>
      <c r="G60" s="186">
        <f t="shared" si="6"/>
        <v>1498.59216</v>
      </c>
      <c r="H60" s="187">
        <f t="shared" si="7"/>
        <v>1498.59216</v>
      </c>
      <c r="I60" s="186">
        <v>1.0</v>
      </c>
      <c r="J60" s="188">
        <f t="shared" si="8"/>
        <v>1498.59216</v>
      </c>
      <c r="K60" s="139"/>
      <c r="L60" s="208"/>
      <c r="M60" s="252">
        <f t="shared" si="18"/>
        <v>1</v>
      </c>
      <c r="N60" s="252"/>
      <c r="O60" s="139"/>
      <c r="P60" s="139"/>
      <c r="Q60" s="173">
        <v>1475.0</v>
      </c>
      <c r="R60" s="183">
        <v>25.5</v>
      </c>
      <c r="S60" s="173">
        <f t="shared" si="9"/>
        <v>27.7</v>
      </c>
      <c r="T60" s="174">
        <f t="shared" si="10"/>
        <v>1</v>
      </c>
      <c r="U60" s="174">
        <f t="shared" si="11"/>
        <v>27.7</v>
      </c>
      <c r="V60" s="184">
        <f t="shared" si="12"/>
        <v>1498.59216</v>
      </c>
      <c r="W60" s="173">
        <f t="shared" ref="W60:X60" si="45">C60/100</f>
        <v>1.04</v>
      </c>
      <c r="X60" s="173">
        <f t="shared" si="45"/>
        <v>2.04</v>
      </c>
      <c r="Y60" s="173">
        <f t="shared" si="14"/>
        <v>27.7</v>
      </c>
      <c r="Z60" s="185">
        <f t="shared" si="15"/>
        <v>58.76832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4">
        <v>30.0</v>
      </c>
      <c r="B61" s="179" t="s">
        <v>90</v>
      </c>
      <c r="C61" s="180">
        <v>90.0</v>
      </c>
      <c r="D61" s="180">
        <v>190.0</v>
      </c>
      <c r="E61" s="180">
        <v>242.0</v>
      </c>
      <c r="F61" s="180">
        <f t="shared" si="5"/>
        <v>0</v>
      </c>
      <c r="G61" s="180">
        <f t="shared" si="6"/>
        <v>70.3494</v>
      </c>
      <c r="H61" s="181">
        <f t="shared" si="7"/>
        <v>70.3494</v>
      </c>
      <c r="I61" s="180">
        <v>1.0</v>
      </c>
      <c r="J61" s="182">
        <f t="shared" si="8"/>
        <v>70.3494</v>
      </c>
      <c r="K61" s="139"/>
      <c r="L61" s="208"/>
      <c r="M61" s="252">
        <f t="shared" si="18"/>
        <v>1</v>
      </c>
      <c r="N61" s="252"/>
      <c r="O61" s="139"/>
      <c r="P61" s="139"/>
      <c r="Q61" s="173"/>
      <c r="R61" s="183">
        <v>17.0</v>
      </c>
      <c r="S61" s="173">
        <f t="shared" si="9"/>
        <v>2.42</v>
      </c>
      <c r="T61" s="174">
        <f t="shared" si="10"/>
        <v>1</v>
      </c>
      <c r="U61" s="174">
        <f t="shared" si="11"/>
        <v>2.42</v>
      </c>
      <c r="V61" s="184">
        <f t="shared" si="12"/>
        <v>70.3494</v>
      </c>
      <c r="W61" s="173">
        <f t="shared" ref="W61:X61" si="46">C61/100</f>
        <v>0.9</v>
      </c>
      <c r="X61" s="173">
        <f t="shared" si="46"/>
        <v>1.9</v>
      </c>
      <c r="Y61" s="173">
        <f t="shared" si="14"/>
        <v>2.42</v>
      </c>
      <c r="Z61" s="185">
        <f t="shared" si="15"/>
        <v>4.1382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4">
        <v>31.0</v>
      </c>
      <c r="B62" s="186" t="s">
        <v>90</v>
      </c>
      <c r="C62" s="186">
        <v>89.0</v>
      </c>
      <c r="D62" s="186">
        <v>190.0</v>
      </c>
      <c r="E62" s="186">
        <v>80.0</v>
      </c>
      <c r="F62" s="186">
        <f t="shared" si="5"/>
        <v>0</v>
      </c>
      <c r="G62" s="186">
        <f t="shared" si="6"/>
        <v>22.9976</v>
      </c>
      <c r="H62" s="187">
        <f t="shared" si="7"/>
        <v>22.9976</v>
      </c>
      <c r="I62" s="186">
        <v>1.0</v>
      </c>
      <c r="J62" s="188">
        <f t="shared" si="8"/>
        <v>22.9976</v>
      </c>
      <c r="K62" s="139"/>
      <c r="L62" s="208"/>
      <c r="M62" s="252">
        <f t="shared" si="18"/>
        <v>1</v>
      </c>
      <c r="N62" s="252"/>
      <c r="O62" s="139"/>
      <c r="P62" s="139"/>
      <c r="Q62" s="173"/>
      <c r="R62" s="183">
        <v>17.0</v>
      </c>
      <c r="S62" s="173">
        <f t="shared" si="9"/>
        <v>0.8</v>
      </c>
      <c r="T62" s="174">
        <f t="shared" si="10"/>
        <v>1</v>
      </c>
      <c r="U62" s="174">
        <f t="shared" si="11"/>
        <v>0.8</v>
      </c>
      <c r="V62" s="184">
        <f t="shared" si="12"/>
        <v>22.9976</v>
      </c>
      <c r="W62" s="173">
        <f t="shared" ref="W62:X62" si="47">C62/100</f>
        <v>0.89</v>
      </c>
      <c r="X62" s="173">
        <f t="shared" si="47"/>
        <v>1.9</v>
      </c>
      <c r="Y62" s="173">
        <f t="shared" si="14"/>
        <v>0.8</v>
      </c>
      <c r="Z62" s="185">
        <f t="shared" si="15"/>
        <v>1.3528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4">
        <v>32.0</v>
      </c>
      <c r="B63" s="186" t="s">
        <v>90</v>
      </c>
      <c r="C63" s="186">
        <v>104.0</v>
      </c>
      <c r="D63" s="186">
        <v>190.0</v>
      </c>
      <c r="E63" s="186">
        <v>275.0</v>
      </c>
      <c r="F63" s="186">
        <f t="shared" si="5"/>
        <v>0</v>
      </c>
      <c r="G63" s="186">
        <f t="shared" si="6"/>
        <v>92.378</v>
      </c>
      <c r="H63" s="187">
        <f t="shared" si="7"/>
        <v>92.378</v>
      </c>
      <c r="I63" s="186">
        <v>1.0</v>
      </c>
      <c r="J63" s="188">
        <f t="shared" si="8"/>
        <v>92.378</v>
      </c>
      <c r="K63" s="139"/>
      <c r="L63" s="208"/>
      <c r="M63" s="252">
        <f t="shared" si="18"/>
        <v>1</v>
      </c>
      <c r="N63" s="252"/>
      <c r="O63" s="139"/>
      <c r="P63" s="139"/>
      <c r="Q63" s="173"/>
      <c r="R63" s="183">
        <v>17.0</v>
      </c>
      <c r="S63" s="173">
        <f t="shared" si="9"/>
        <v>2.75</v>
      </c>
      <c r="T63" s="174">
        <f t="shared" si="10"/>
        <v>1</v>
      </c>
      <c r="U63" s="174">
        <f t="shared" si="11"/>
        <v>2.75</v>
      </c>
      <c r="V63" s="184">
        <f t="shared" si="12"/>
        <v>92.378</v>
      </c>
      <c r="W63" s="173">
        <f t="shared" ref="W63:X63" si="48">C63/100</f>
        <v>1.04</v>
      </c>
      <c r="X63" s="173">
        <f t="shared" si="48"/>
        <v>1.9</v>
      </c>
      <c r="Y63" s="173">
        <f t="shared" si="14"/>
        <v>2.75</v>
      </c>
      <c r="Z63" s="185">
        <f t="shared" si="15"/>
        <v>5.434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4">
        <v>33.0</v>
      </c>
      <c r="B64" s="186" t="s">
        <v>90</v>
      </c>
      <c r="C64" s="186">
        <v>100.0</v>
      </c>
      <c r="D64" s="186">
        <v>190.0</v>
      </c>
      <c r="E64" s="186">
        <v>273.0</v>
      </c>
      <c r="F64" s="186">
        <f t="shared" si="5"/>
        <v>0</v>
      </c>
      <c r="G64" s="186">
        <f t="shared" si="6"/>
        <v>88.179</v>
      </c>
      <c r="H64" s="187">
        <f t="shared" si="7"/>
        <v>88.179</v>
      </c>
      <c r="I64" s="186">
        <v>1.0</v>
      </c>
      <c r="J64" s="188">
        <f t="shared" si="8"/>
        <v>88.179</v>
      </c>
      <c r="K64" s="139"/>
      <c r="L64" s="208"/>
      <c r="M64" s="252">
        <f t="shared" si="18"/>
        <v>1</v>
      </c>
      <c r="N64" s="252"/>
      <c r="O64" s="139"/>
      <c r="P64" s="139"/>
      <c r="Q64" s="173"/>
      <c r="R64" s="183">
        <v>17.0</v>
      </c>
      <c r="S64" s="173">
        <f t="shared" si="9"/>
        <v>2.73</v>
      </c>
      <c r="T64" s="174">
        <f t="shared" si="10"/>
        <v>1</v>
      </c>
      <c r="U64" s="174">
        <f t="shared" si="11"/>
        <v>2.73</v>
      </c>
      <c r="V64" s="184">
        <f t="shared" si="12"/>
        <v>88.179</v>
      </c>
      <c r="W64" s="173">
        <f t="shared" ref="W64:X64" si="49">C64/100</f>
        <v>1</v>
      </c>
      <c r="X64" s="173">
        <f t="shared" si="49"/>
        <v>1.9</v>
      </c>
      <c r="Y64" s="173">
        <f t="shared" si="14"/>
        <v>2.73</v>
      </c>
      <c r="Z64" s="185">
        <f t="shared" si="15"/>
        <v>5.187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4">
        <v>34.0</v>
      </c>
      <c r="B65" s="186" t="s">
        <v>90</v>
      </c>
      <c r="C65" s="186">
        <v>104.0</v>
      </c>
      <c r="D65" s="186">
        <v>190.0</v>
      </c>
      <c r="E65" s="186">
        <v>218.0</v>
      </c>
      <c r="F65" s="186">
        <f t="shared" si="5"/>
        <v>0</v>
      </c>
      <c r="G65" s="186">
        <f t="shared" si="6"/>
        <v>73.23056</v>
      </c>
      <c r="H65" s="187">
        <f t="shared" si="7"/>
        <v>73.23056</v>
      </c>
      <c r="I65" s="186">
        <v>1.0</v>
      </c>
      <c r="J65" s="188">
        <f t="shared" si="8"/>
        <v>73.23056</v>
      </c>
      <c r="K65" s="139"/>
      <c r="L65" s="208"/>
      <c r="M65" s="252">
        <f t="shared" si="18"/>
        <v>1</v>
      </c>
      <c r="N65" s="252"/>
      <c r="O65" s="139"/>
      <c r="P65" s="139"/>
      <c r="Q65" s="173"/>
      <c r="R65" s="183">
        <v>17.0</v>
      </c>
      <c r="S65" s="173">
        <f t="shared" si="9"/>
        <v>2.18</v>
      </c>
      <c r="T65" s="174">
        <f t="shared" si="10"/>
        <v>1</v>
      </c>
      <c r="U65" s="174">
        <f t="shared" si="11"/>
        <v>2.18</v>
      </c>
      <c r="V65" s="184">
        <f t="shared" si="12"/>
        <v>73.23056</v>
      </c>
      <c r="W65" s="173">
        <f t="shared" ref="W65:X65" si="50">C65/100</f>
        <v>1.04</v>
      </c>
      <c r="X65" s="173">
        <f t="shared" si="50"/>
        <v>1.9</v>
      </c>
      <c r="Y65" s="173">
        <f t="shared" si="14"/>
        <v>2.18</v>
      </c>
      <c r="Z65" s="185">
        <f t="shared" si="15"/>
        <v>4.30768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4">
        <v>35.0</v>
      </c>
      <c r="B66" s="186" t="s">
        <v>90</v>
      </c>
      <c r="C66" s="186">
        <v>105.0</v>
      </c>
      <c r="D66" s="186">
        <v>191.0</v>
      </c>
      <c r="E66" s="186">
        <v>2774.0</v>
      </c>
      <c r="F66" s="186">
        <f t="shared" si="5"/>
        <v>0</v>
      </c>
      <c r="G66" s="186">
        <f t="shared" si="6"/>
        <v>945.75369</v>
      </c>
      <c r="H66" s="187">
        <f t="shared" si="7"/>
        <v>945.75369</v>
      </c>
      <c r="I66" s="186">
        <v>1.0</v>
      </c>
      <c r="J66" s="188">
        <f t="shared" si="8"/>
        <v>945.75369</v>
      </c>
      <c r="K66" s="139"/>
      <c r="L66" s="208"/>
      <c r="M66" s="252">
        <f t="shared" si="18"/>
        <v>1</v>
      </c>
      <c r="N66" s="252"/>
      <c r="O66" s="139"/>
      <c r="P66" s="139"/>
      <c r="Q66" s="173">
        <v>950.0</v>
      </c>
      <c r="R66" s="183">
        <v>17.0</v>
      </c>
      <c r="S66" s="173">
        <f t="shared" si="9"/>
        <v>27.74</v>
      </c>
      <c r="T66" s="174">
        <f t="shared" si="10"/>
        <v>1</v>
      </c>
      <c r="U66" s="174">
        <f t="shared" si="11"/>
        <v>27.74</v>
      </c>
      <c r="V66" s="184">
        <f t="shared" si="12"/>
        <v>945.75369</v>
      </c>
      <c r="W66" s="173">
        <f t="shared" ref="W66:X66" si="51">C66/100</f>
        <v>1.05</v>
      </c>
      <c r="X66" s="173">
        <f t="shared" si="51"/>
        <v>1.91</v>
      </c>
      <c r="Y66" s="173">
        <f t="shared" si="14"/>
        <v>27.74</v>
      </c>
      <c r="Z66" s="185">
        <f t="shared" si="15"/>
        <v>55.63257</v>
      </c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7.0" customHeight="1">
      <c r="A67" s="174">
        <v>36.0</v>
      </c>
      <c r="B67" s="186" t="s">
        <v>90</v>
      </c>
      <c r="C67" s="186">
        <v>106.0</v>
      </c>
      <c r="D67" s="186">
        <v>191.0</v>
      </c>
      <c r="E67" s="186">
        <v>2774.0</v>
      </c>
      <c r="F67" s="186">
        <f t="shared" si="5"/>
        <v>0</v>
      </c>
      <c r="G67" s="186">
        <f t="shared" si="6"/>
        <v>954.760868</v>
      </c>
      <c r="H67" s="187">
        <f t="shared" si="7"/>
        <v>954.760868</v>
      </c>
      <c r="I67" s="186">
        <v>1.0</v>
      </c>
      <c r="J67" s="188">
        <f t="shared" si="8"/>
        <v>954.760868</v>
      </c>
      <c r="K67" s="139"/>
      <c r="L67" s="208"/>
      <c r="M67" s="252">
        <f t="shared" si="18"/>
        <v>1</v>
      </c>
      <c r="N67" s="252"/>
      <c r="O67" s="139"/>
      <c r="P67" s="139"/>
      <c r="Q67" s="173">
        <v>975.0</v>
      </c>
      <c r="R67" s="183">
        <v>17.0</v>
      </c>
      <c r="S67" s="173">
        <f t="shared" si="9"/>
        <v>27.74</v>
      </c>
      <c r="T67" s="174">
        <f t="shared" si="10"/>
        <v>1</v>
      </c>
      <c r="U67" s="174">
        <f t="shared" si="11"/>
        <v>27.74</v>
      </c>
      <c r="V67" s="184">
        <f t="shared" si="12"/>
        <v>954.760868</v>
      </c>
      <c r="W67" s="173">
        <f t="shared" ref="W67:X67" si="52">C67/100</f>
        <v>1.06</v>
      </c>
      <c r="X67" s="173">
        <f t="shared" si="52"/>
        <v>1.91</v>
      </c>
      <c r="Y67" s="173">
        <f t="shared" si="14"/>
        <v>27.74</v>
      </c>
      <c r="Z67" s="185">
        <f t="shared" si="15"/>
        <v>56.162404</v>
      </c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74">
        <v>37.0</v>
      </c>
      <c r="B68" s="186" t="s">
        <v>90</v>
      </c>
      <c r="C68" s="186">
        <v>105.0</v>
      </c>
      <c r="D68" s="186">
        <v>191.0</v>
      </c>
      <c r="E68" s="186">
        <v>2862.0</v>
      </c>
      <c r="F68" s="186">
        <f t="shared" si="5"/>
        <v>0</v>
      </c>
      <c r="G68" s="186">
        <f t="shared" si="6"/>
        <v>975.75597</v>
      </c>
      <c r="H68" s="187">
        <f t="shared" si="7"/>
        <v>975.75597</v>
      </c>
      <c r="I68" s="186">
        <v>1.0</v>
      </c>
      <c r="J68" s="188">
        <f t="shared" si="8"/>
        <v>975.75597</v>
      </c>
      <c r="K68" s="139"/>
      <c r="L68" s="208"/>
      <c r="M68" s="252">
        <f t="shared" si="18"/>
        <v>1</v>
      </c>
      <c r="N68" s="252"/>
      <c r="O68" s="139"/>
      <c r="P68" s="139"/>
      <c r="Q68" s="173">
        <v>920.0</v>
      </c>
      <c r="R68" s="183">
        <v>17.0</v>
      </c>
      <c r="S68" s="173">
        <f t="shared" si="9"/>
        <v>28.62</v>
      </c>
      <c r="T68" s="174">
        <f t="shared" si="10"/>
        <v>1</v>
      </c>
      <c r="U68" s="174">
        <f t="shared" si="11"/>
        <v>28.62</v>
      </c>
      <c r="V68" s="184">
        <f t="shared" si="12"/>
        <v>975.75597</v>
      </c>
      <c r="W68" s="173">
        <f t="shared" ref="W68:X68" si="53">C68/100</f>
        <v>1.05</v>
      </c>
      <c r="X68" s="173">
        <f t="shared" si="53"/>
        <v>1.91</v>
      </c>
      <c r="Y68" s="173">
        <f t="shared" si="14"/>
        <v>28.62</v>
      </c>
      <c r="Z68" s="185">
        <f t="shared" si="15"/>
        <v>57.39741</v>
      </c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7.0" customHeight="1">
      <c r="A69" s="174">
        <v>38.0</v>
      </c>
      <c r="B69" s="179" t="s">
        <v>75</v>
      </c>
      <c r="C69" s="180">
        <v>96.0</v>
      </c>
      <c r="D69" s="180">
        <v>163.0</v>
      </c>
      <c r="E69" s="180">
        <v>140.0</v>
      </c>
      <c r="F69" s="180">
        <f t="shared" si="5"/>
        <v>0</v>
      </c>
      <c r="G69" s="180">
        <f t="shared" si="6"/>
        <v>65.7216</v>
      </c>
      <c r="H69" s="181">
        <f t="shared" si="7"/>
        <v>65.7216</v>
      </c>
      <c r="I69" s="180">
        <v>1.0</v>
      </c>
      <c r="J69" s="182">
        <f t="shared" si="8"/>
        <v>65.7216</v>
      </c>
      <c r="K69" s="139"/>
      <c r="L69" s="208"/>
      <c r="M69" s="252">
        <f t="shared" si="18"/>
        <v>1</v>
      </c>
      <c r="N69" s="252"/>
      <c r="O69" s="139"/>
      <c r="P69" s="139"/>
      <c r="Q69" s="173"/>
      <c r="R69" s="183">
        <v>30.0</v>
      </c>
      <c r="S69" s="173">
        <f t="shared" si="9"/>
        <v>1.4</v>
      </c>
      <c r="T69" s="174">
        <f t="shared" si="10"/>
        <v>1</v>
      </c>
      <c r="U69" s="174">
        <f t="shared" si="11"/>
        <v>1.4</v>
      </c>
      <c r="V69" s="184">
        <f t="shared" si="12"/>
        <v>65.7216</v>
      </c>
      <c r="W69" s="173">
        <f t="shared" ref="W69:X69" si="54">C69/100</f>
        <v>0.96</v>
      </c>
      <c r="X69" s="173">
        <f t="shared" si="54"/>
        <v>1.63</v>
      </c>
      <c r="Y69" s="173">
        <f t="shared" si="14"/>
        <v>1.4</v>
      </c>
      <c r="Z69" s="185">
        <f t="shared" si="15"/>
        <v>2.19072</v>
      </c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7.0" customHeight="1">
      <c r="A70" s="174">
        <v>39.0</v>
      </c>
      <c r="B70" s="186" t="s">
        <v>75</v>
      </c>
      <c r="C70" s="186">
        <v>102.0</v>
      </c>
      <c r="D70" s="186">
        <v>163.0</v>
      </c>
      <c r="E70" s="186">
        <v>200.0</v>
      </c>
      <c r="F70" s="186">
        <f t="shared" si="5"/>
        <v>0</v>
      </c>
      <c r="G70" s="186">
        <f t="shared" si="6"/>
        <v>99.756</v>
      </c>
      <c r="H70" s="187">
        <f t="shared" si="7"/>
        <v>99.756</v>
      </c>
      <c r="I70" s="186">
        <v>1.0</v>
      </c>
      <c r="J70" s="188">
        <f t="shared" si="8"/>
        <v>99.756</v>
      </c>
      <c r="K70" s="139"/>
      <c r="L70" s="208"/>
      <c r="M70" s="252"/>
      <c r="N70" s="252"/>
      <c r="O70" s="139"/>
      <c r="P70" s="139"/>
      <c r="Q70" s="173"/>
      <c r="R70" s="183">
        <v>30.0</v>
      </c>
      <c r="S70" s="173">
        <f t="shared" si="9"/>
        <v>2</v>
      </c>
      <c r="T70" s="174">
        <f t="shared" si="10"/>
        <v>1</v>
      </c>
      <c r="U70" s="174">
        <f t="shared" si="11"/>
        <v>2</v>
      </c>
      <c r="V70" s="184">
        <f t="shared" si="12"/>
        <v>99.756</v>
      </c>
      <c r="W70" s="173">
        <f t="shared" ref="W70:X70" si="55">C70/100</f>
        <v>1.02</v>
      </c>
      <c r="X70" s="173">
        <f t="shared" si="55"/>
        <v>1.63</v>
      </c>
      <c r="Y70" s="173">
        <f t="shared" si="14"/>
        <v>2</v>
      </c>
      <c r="Z70" s="185">
        <f t="shared" si="15"/>
        <v>3.3252</v>
      </c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74">
        <v>40.0</v>
      </c>
      <c r="B71" s="186" t="s">
        <v>75</v>
      </c>
      <c r="C71" s="186">
        <v>87.0</v>
      </c>
      <c r="D71" s="186">
        <v>163.0</v>
      </c>
      <c r="E71" s="186">
        <v>184.0</v>
      </c>
      <c r="F71" s="186">
        <f t="shared" si="5"/>
        <v>0</v>
      </c>
      <c r="G71" s="186">
        <f t="shared" si="6"/>
        <v>78.27912</v>
      </c>
      <c r="H71" s="187">
        <f t="shared" si="7"/>
        <v>78.27912</v>
      </c>
      <c r="I71" s="186">
        <v>1.0</v>
      </c>
      <c r="J71" s="188">
        <f t="shared" si="8"/>
        <v>78.27912</v>
      </c>
      <c r="K71" s="139"/>
      <c r="L71" s="208"/>
      <c r="M71" s="252"/>
      <c r="N71" s="252"/>
      <c r="O71" s="139"/>
      <c r="P71" s="139"/>
      <c r="Q71" s="173"/>
      <c r="R71" s="183">
        <v>30.0</v>
      </c>
      <c r="S71" s="173">
        <f t="shared" si="9"/>
        <v>1.84</v>
      </c>
      <c r="T71" s="174">
        <f t="shared" si="10"/>
        <v>1</v>
      </c>
      <c r="U71" s="174">
        <f t="shared" si="11"/>
        <v>1.84</v>
      </c>
      <c r="V71" s="184">
        <f t="shared" si="12"/>
        <v>78.27912</v>
      </c>
      <c r="W71" s="173">
        <f t="shared" ref="W71:X71" si="56">C71/100</f>
        <v>0.87</v>
      </c>
      <c r="X71" s="173">
        <f t="shared" si="56"/>
        <v>1.63</v>
      </c>
      <c r="Y71" s="173">
        <f t="shared" si="14"/>
        <v>1.84</v>
      </c>
      <c r="Z71" s="185">
        <f t="shared" si="15"/>
        <v>2.609304</v>
      </c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74">
        <v>41.0</v>
      </c>
      <c r="B72" s="186" t="s">
        <v>75</v>
      </c>
      <c r="C72" s="186">
        <v>103.0</v>
      </c>
      <c r="D72" s="186">
        <v>163.0</v>
      </c>
      <c r="E72" s="186">
        <v>2785.0</v>
      </c>
      <c r="F72" s="186">
        <f t="shared" si="5"/>
        <v>0</v>
      </c>
      <c r="G72" s="186">
        <f t="shared" si="6"/>
        <v>1402.72095</v>
      </c>
      <c r="H72" s="187">
        <f t="shared" si="7"/>
        <v>1402.72095</v>
      </c>
      <c r="I72" s="186">
        <v>1.0</v>
      </c>
      <c r="J72" s="188">
        <f t="shared" si="8"/>
        <v>1402.72095</v>
      </c>
      <c r="K72" s="139"/>
      <c r="L72" s="208"/>
      <c r="M72" s="252"/>
      <c r="N72" s="252"/>
      <c r="O72" s="139"/>
      <c r="P72" s="139"/>
      <c r="Q72" s="173">
        <v>1440.0</v>
      </c>
      <c r="R72" s="183">
        <v>30.0</v>
      </c>
      <c r="S72" s="173">
        <f t="shared" si="9"/>
        <v>27.85</v>
      </c>
      <c r="T72" s="174">
        <f t="shared" si="10"/>
        <v>1</v>
      </c>
      <c r="U72" s="174">
        <f t="shared" si="11"/>
        <v>27.85</v>
      </c>
      <c r="V72" s="184">
        <f t="shared" si="12"/>
        <v>1402.72095</v>
      </c>
      <c r="W72" s="173">
        <f t="shared" ref="W72:X72" si="57">C72/100</f>
        <v>1.03</v>
      </c>
      <c r="X72" s="173">
        <f t="shared" si="57"/>
        <v>1.63</v>
      </c>
      <c r="Y72" s="173">
        <f t="shared" si="14"/>
        <v>27.85</v>
      </c>
      <c r="Z72" s="185">
        <f t="shared" si="15"/>
        <v>46.757365</v>
      </c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74">
        <v>42.0</v>
      </c>
      <c r="B73" s="186" t="s">
        <v>75</v>
      </c>
      <c r="C73" s="186">
        <v>104.0</v>
      </c>
      <c r="D73" s="186">
        <v>163.0</v>
      </c>
      <c r="E73" s="186">
        <v>2781.0</v>
      </c>
      <c r="F73" s="186">
        <f t="shared" si="5"/>
        <v>0</v>
      </c>
      <c r="G73" s="186">
        <f t="shared" si="6"/>
        <v>1414.30536</v>
      </c>
      <c r="H73" s="187">
        <f t="shared" si="7"/>
        <v>1414.30536</v>
      </c>
      <c r="I73" s="186">
        <v>1.0</v>
      </c>
      <c r="J73" s="188">
        <f t="shared" si="8"/>
        <v>1414.30536</v>
      </c>
      <c r="K73" s="139"/>
      <c r="L73" s="208"/>
      <c r="M73" s="252"/>
      <c r="N73" s="252"/>
      <c r="O73" s="139"/>
      <c r="P73" s="139"/>
      <c r="Q73" s="173">
        <v>1425.0</v>
      </c>
      <c r="R73" s="183">
        <v>30.0</v>
      </c>
      <c r="S73" s="173">
        <f t="shared" si="9"/>
        <v>27.81</v>
      </c>
      <c r="T73" s="174">
        <f t="shared" si="10"/>
        <v>1</v>
      </c>
      <c r="U73" s="174">
        <f t="shared" si="11"/>
        <v>27.81</v>
      </c>
      <c r="V73" s="184">
        <f t="shared" si="12"/>
        <v>1414.30536</v>
      </c>
      <c r="W73" s="173">
        <f t="shared" ref="W73:X73" si="58">C73/100</f>
        <v>1.04</v>
      </c>
      <c r="X73" s="173">
        <f t="shared" si="58"/>
        <v>1.63</v>
      </c>
      <c r="Y73" s="173">
        <f t="shared" si="14"/>
        <v>27.81</v>
      </c>
      <c r="Z73" s="185">
        <f t="shared" si="15"/>
        <v>47.143512</v>
      </c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7.0" customHeight="1">
      <c r="A74" s="174">
        <v>43.0</v>
      </c>
      <c r="B74" s="186" t="s">
        <v>75</v>
      </c>
      <c r="C74" s="186">
        <v>106.0</v>
      </c>
      <c r="D74" s="186">
        <v>163.0</v>
      </c>
      <c r="E74" s="186">
        <v>2877.0</v>
      </c>
      <c r="F74" s="186">
        <f t="shared" si="5"/>
        <v>0</v>
      </c>
      <c r="G74" s="186">
        <f t="shared" si="6"/>
        <v>1491.26418</v>
      </c>
      <c r="H74" s="187">
        <f t="shared" si="7"/>
        <v>1491.26418</v>
      </c>
      <c r="I74" s="186">
        <v>1.0</v>
      </c>
      <c r="J74" s="188">
        <f t="shared" si="8"/>
        <v>1491.26418</v>
      </c>
      <c r="K74" s="139"/>
      <c r="L74" s="208"/>
      <c r="M74" s="252"/>
      <c r="N74" s="252"/>
      <c r="O74" s="139"/>
      <c r="P74" s="139"/>
      <c r="Q74" s="173">
        <v>1440.0</v>
      </c>
      <c r="R74" s="183">
        <v>30.0</v>
      </c>
      <c r="S74" s="173">
        <f t="shared" si="9"/>
        <v>28.77</v>
      </c>
      <c r="T74" s="174">
        <f t="shared" si="10"/>
        <v>1</v>
      </c>
      <c r="U74" s="174">
        <f t="shared" si="11"/>
        <v>28.77</v>
      </c>
      <c r="V74" s="184">
        <f t="shared" si="12"/>
        <v>1491.26418</v>
      </c>
      <c r="W74" s="173">
        <f t="shared" ref="W74:X74" si="59">C74/100</f>
        <v>1.06</v>
      </c>
      <c r="X74" s="173">
        <f t="shared" si="59"/>
        <v>1.63</v>
      </c>
      <c r="Y74" s="173">
        <f t="shared" si="14"/>
        <v>28.77</v>
      </c>
      <c r="Z74" s="185">
        <f t="shared" si="15"/>
        <v>49.708806</v>
      </c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74">
        <v>44.0</v>
      </c>
      <c r="B75" s="179" t="s">
        <v>93</v>
      </c>
      <c r="C75" s="180">
        <v>79.0</v>
      </c>
      <c r="D75" s="180">
        <v>217.0</v>
      </c>
      <c r="E75" s="180">
        <v>209.0</v>
      </c>
      <c r="F75" s="180">
        <f t="shared" si="5"/>
        <v>0</v>
      </c>
      <c r="G75" s="180">
        <f t="shared" si="6"/>
        <v>109.2780535</v>
      </c>
      <c r="H75" s="181">
        <f t="shared" si="7"/>
        <v>109.2780535</v>
      </c>
      <c r="I75" s="180">
        <v>1.0</v>
      </c>
      <c r="J75" s="182">
        <f t="shared" si="8"/>
        <v>109.2780535</v>
      </c>
      <c r="K75" s="139"/>
      <c r="L75" s="208"/>
      <c r="M75" s="252"/>
      <c r="N75" s="252"/>
      <c r="O75" s="139"/>
      <c r="P75" s="139"/>
      <c r="Q75" s="173"/>
      <c r="R75" s="141">
        <v>30.5</v>
      </c>
      <c r="S75" s="173">
        <f t="shared" si="9"/>
        <v>2.09</v>
      </c>
      <c r="T75" s="174">
        <f t="shared" si="10"/>
        <v>1</v>
      </c>
      <c r="U75" s="174">
        <f t="shared" si="11"/>
        <v>2.09</v>
      </c>
      <c r="V75" s="184">
        <f t="shared" si="12"/>
        <v>109.2780535</v>
      </c>
      <c r="W75" s="173">
        <f t="shared" ref="W75:X75" si="60">C75/100</f>
        <v>0.79</v>
      </c>
      <c r="X75" s="173">
        <f t="shared" si="60"/>
        <v>2.17</v>
      </c>
      <c r="Y75" s="173">
        <f t="shared" si="14"/>
        <v>2.09</v>
      </c>
      <c r="Z75" s="185">
        <f t="shared" si="15"/>
        <v>3.582887</v>
      </c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7.0" customHeight="1">
      <c r="A76" s="174">
        <v>45.0</v>
      </c>
      <c r="B76" s="186" t="s">
        <v>93</v>
      </c>
      <c r="C76" s="186">
        <v>94.0</v>
      </c>
      <c r="D76" s="186">
        <v>217.0</v>
      </c>
      <c r="E76" s="186">
        <v>207.0</v>
      </c>
      <c r="F76" s="186">
        <f t="shared" si="5"/>
        <v>0</v>
      </c>
      <c r="G76" s="186">
        <f t="shared" si="6"/>
        <v>128.782773</v>
      </c>
      <c r="H76" s="187">
        <f t="shared" si="7"/>
        <v>128.782773</v>
      </c>
      <c r="I76" s="186">
        <v>1.0</v>
      </c>
      <c r="J76" s="188">
        <f t="shared" si="8"/>
        <v>128.782773</v>
      </c>
      <c r="K76" s="139"/>
      <c r="L76" s="208"/>
      <c r="M76" s="252"/>
      <c r="N76" s="252"/>
      <c r="O76" s="139"/>
      <c r="P76" s="139"/>
      <c r="Q76" s="173"/>
      <c r="R76" s="141">
        <v>30.5</v>
      </c>
      <c r="S76" s="173">
        <f t="shared" si="9"/>
        <v>2.07</v>
      </c>
      <c r="T76" s="174">
        <f t="shared" si="10"/>
        <v>1</v>
      </c>
      <c r="U76" s="174">
        <f t="shared" si="11"/>
        <v>2.07</v>
      </c>
      <c r="V76" s="184">
        <f t="shared" si="12"/>
        <v>128.782773</v>
      </c>
      <c r="W76" s="173">
        <f t="shared" ref="W76:X76" si="61">C76/100</f>
        <v>0.94</v>
      </c>
      <c r="X76" s="173">
        <f t="shared" si="61"/>
        <v>2.17</v>
      </c>
      <c r="Y76" s="173">
        <f t="shared" si="14"/>
        <v>2.07</v>
      </c>
      <c r="Z76" s="185">
        <f t="shared" si="15"/>
        <v>4.222386</v>
      </c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7.0" customHeight="1">
      <c r="A77" s="174">
        <v>46.0</v>
      </c>
      <c r="B77" s="186" t="s">
        <v>93</v>
      </c>
      <c r="C77" s="186">
        <v>87.0</v>
      </c>
      <c r="D77" s="186">
        <v>217.0</v>
      </c>
      <c r="E77" s="186">
        <v>207.0</v>
      </c>
      <c r="F77" s="186">
        <f t="shared" si="5"/>
        <v>0</v>
      </c>
      <c r="G77" s="186">
        <f t="shared" si="6"/>
        <v>119.1925665</v>
      </c>
      <c r="H77" s="187">
        <f t="shared" si="7"/>
        <v>119.1925665</v>
      </c>
      <c r="I77" s="186">
        <v>1.0</v>
      </c>
      <c r="J77" s="188">
        <f t="shared" si="8"/>
        <v>119.1925665</v>
      </c>
      <c r="K77" s="139"/>
      <c r="L77" s="208"/>
      <c r="M77" s="252"/>
      <c r="N77" s="252"/>
      <c r="O77" s="139"/>
      <c r="P77" s="139"/>
      <c r="Q77" s="173"/>
      <c r="R77" s="141">
        <v>30.5</v>
      </c>
      <c r="S77" s="173">
        <f t="shared" si="9"/>
        <v>2.07</v>
      </c>
      <c r="T77" s="174">
        <f t="shared" si="10"/>
        <v>1</v>
      </c>
      <c r="U77" s="174">
        <f t="shared" si="11"/>
        <v>2.07</v>
      </c>
      <c r="V77" s="184">
        <f t="shared" si="12"/>
        <v>119.1925665</v>
      </c>
      <c r="W77" s="173">
        <f t="shared" ref="W77:X77" si="62">C77/100</f>
        <v>0.87</v>
      </c>
      <c r="X77" s="173">
        <f t="shared" si="62"/>
        <v>2.17</v>
      </c>
      <c r="Y77" s="173">
        <f t="shared" si="14"/>
        <v>2.07</v>
      </c>
      <c r="Z77" s="185">
        <f t="shared" si="15"/>
        <v>3.907953</v>
      </c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7.0" customHeight="1">
      <c r="A78" s="174">
        <v>47.0</v>
      </c>
      <c r="B78" s="186" t="s">
        <v>93</v>
      </c>
      <c r="C78" s="186">
        <v>92.0</v>
      </c>
      <c r="D78" s="186">
        <v>217.0</v>
      </c>
      <c r="E78" s="186">
        <v>207.0</v>
      </c>
      <c r="F78" s="186">
        <f t="shared" si="5"/>
        <v>0</v>
      </c>
      <c r="G78" s="186">
        <f t="shared" si="6"/>
        <v>126.042714</v>
      </c>
      <c r="H78" s="187">
        <f t="shared" si="7"/>
        <v>126.042714</v>
      </c>
      <c r="I78" s="186">
        <v>1.0</v>
      </c>
      <c r="J78" s="188">
        <f t="shared" si="8"/>
        <v>126.042714</v>
      </c>
      <c r="K78" s="139"/>
      <c r="L78" s="208"/>
      <c r="M78" s="252"/>
      <c r="N78" s="252"/>
      <c r="O78" s="139"/>
      <c r="P78" s="139"/>
      <c r="Q78" s="173"/>
      <c r="R78" s="141">
        <v>30.5</v>
      </c>
      <c r="S78" s="173">
        <f t="shared" si="9"/>
        <v>2.07</v>
      </c>
      <c r="T78" s="174">
        <f t="shared" si="10"/>
        <v>1</v>
      </c>
      <c r="U78" s="174">
        <f t="shared" si="11"/>
        <v>2.07</v>
      </c>
      <c r="V78" s="184">
        <f t="shared" si="12"/>
        <v>126.042714</v>
      </c>
      <c r="W78" s="173">
        <f t="shared" ref="W78:X78" si="63">C78/100</f>
        <v>0.92</v>
      </c>
      <c r="X78" s="173">
        <f t="shared" si="63"/>
        <v>2.17</v>
      </c>
      <c r="Y78" s="173">
        <f t="shared" si="14"/>
        <v>2.07</v>
      </c>
      <c r="Z78" s="185">
        <f t="shared" si="15"/>
        <v>4.132548</v>
      </c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7.0" customHeight="1">
      <c r="A79" s="174">
        <v>48.0</v>
      </c>
      <c r="B79" s="186" t="s">
        <v>93</v>
      </c>
      <c r="C79" s="186">
        <v>87.0</v>
      </c>
      <c r="D79" s="186">
        <v>217.0</v>
      </c>
      <c r="E79" s="186">
        <v>212.0</v>
      </c>
      <c r="F79" s="186">
        <f t="shared" si="5"/>
        <v>0</v>
      </c>
      <c r="G79" s="186">
        <f t="shared" si="6"/>
        <v>122.071614</v>
      </c>
      <c r="H79" s="187">
        <f t="shared" si="7"/>
        <v>122.071614</v>
      </c>
      <c r="I79" s="186">
        <v>1.0</v>
      </c>
      <c r="J79" s="188">
        <f t="shared" si="8"/>
        <v>122.071614</v>
      </c>
      <c r="K79" s="139"/>
      <c r="L79" s="208"/>
      <c r="M79" s="252"/>
      <c r="N79" s="252"/>
      <c r="O79" s="139"/>
      <c r="P79" s="139"/>
      <c r="Q79" s="173"/>
      <c r="R79" s="141">
        <v>30.5</v>
      </c>
      <c r="S79" s="173">
        <f t="shared" si="9"/>
        <v>2.12</v>
      </c>
      <c r="T79" s="174">
        <f t="shared" si="10"/>
        <v>1</v>
      </c>
      <c r="U79" s="174">
        <f t="shared" si="11"/>
        <v>2.12</v>
      </c>
      <c r="V79" s="184">
        <f t="shared" si="12"/>
        <v>122.071614</v>
      </c>
      <c r="W79" s="173">
        <f t="shared" ref="W79:X79" si="64">C79/100</f>
        <v>0.87</v>
      </c>
      <c r="X79" s="173">
        <f t="shared" si="64"/>
        <v>2.17</v>
      </c>
      <c r="Y79" s="173">
        <f t="shared" si="14"/>
        <v>2.12</v>
      </c>
      <c r="Z79" s="185">
        <f t="shared" si="15"/>
        <v>4.002348</v>
      </c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27.0" customHeight="1">
      <c r="A80" s="174">
        <v>49.0</v>
      </c>
      <c r="B80" s="186" t="s">
        <v>93</v>
      </c>
      <c r="C80" s="186">
        <v>93.0</v>
      </c>
      <c r="D80" s="186">
        <v>217.0</v>
      </c>
      <c r="E80" s="186">
        <v>217.0</v>
      </c>
      <c r="F80" s="186">
        <f t="shared" si="5"/>
        <v>0</v>
      </c>
      <c r="G80" s="186">
        <f t="shared" si="6"/>
        <v>133.5679485</v>
      </c>
      <c r="H80" s="187">
        <f t="shared" si="7"/>
        <v>133.5679485</v>
      </c>
      <c r="I80" s="186">
        <v>1.0</v>
      </c>
      <c r="J80" s="188">
        <f t="shared" si="8"/>
        <v>133.5679485</v>
      </c>
      <c r="K80" s="139"/>
      <c r="L80" s="208"/>
      <c r="M80" s="252"/>
      <c r="N80" s="252"/>
      <c r="O80" s="139"/>
      <c r="P80" s="139"/>
      <c r="Q80" s="173"/>
      <c r="R80" s="141">
        <v>30.5</v>
      </c>
      <c r="S80" s="173">
        <f t="shared" si="9"/>
        <v>2.17</v>
      </c>
      <c r="T80" s="174">
        <f t="shared" si="10"/>
        <v>1</v>
      </c>
      <c r="U80" s="174">
        <f t="shared" si="11"/>
        <v>2.17</v>
      </c>
      <c r="V80" s="184">
        <f t="shared" si="12"/>
        <v>133.5679485</v>
      </c>
      <c r="W80" s="173">
        <f t="shared" ref="W80:X80" si="65">C80/100</f>
        <v>0.93</v>
      </c>
      <c r="X80" s="173">
        <f t="shared" si="65"/>
        <v>2.17</v>
      </c>
      <c r="Y80" s="173">
        <f t="shared" si="14"/>
        <v>2.17</v>
      </c>
      <c r="Z80" s="185">
        <f t="shared" si="15"/>
        <v>4.379277</v>
      </c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7.0" customHeight="1">
      <c r="A81" s="174"/>
      <c r="B81" s="173"/>
      <c r="C81" s="173"/>
      <c r="D81" s="173"/>
      <c r="E81" s="173"/>
      <c r="F81" s="173"/>
      <c r="G81" s="173"/>
      <c r="H81" s="177"/>
      <c r="I81" s="174"/>
      <c r="J81" s="189">
        <f>+Q116</f>
        <v>178.4</v>
      </c>
      <c r="K81" s="139"/>
      <c r="L81" s="139"/>
      <c r="M81" s="139"/>
      <c r="N81" s="139"/>
      <c r="O81" s="139"/>
      <c r="P81" s="139"/>
      <c r="Q81" s="139"/>
      <c r="R81" s="190"/>
      <c r="S81" s="191">
        <f t="shared" si="9"/>
        <v>0</v>
      </c>
      <c r="T81" s="192" t="str">
        <f t="shared" si="10"/>
        <v/>
      </c>
      <c r="U81" s="192">
        <f t="shared" si="11"/>
        <v>0</v>
      </c>
      <c r="V81" s="193"/>
      <c r="W81" s="191">
        <f t="shared" ref="W81:X81" si="66">C81/100</f>
        <v>0</v>
      </c>
      <c r="X81" s="191">
        <f t="shared" si="66"/>
        <v>0</v>
      </c>
      <c r="Y81" s="191">
        <f t="shared" si="14"/>
        <v>0</v>
      </c>
      <c r="Z81" s="194">
        <f t="shared" si="15"/>
        <v>0</v>
      </c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7.0" customHeight="1">
      <c r="A82" s="174"/>
      <c r="B82" s="195"/>
      <c r="C82" s="195"/>
      <c r="D82" s="195"/>
      <c r="E82" s="195"/>
      <c r="F82" s="195"/>
      <c r="G82" s="195"/>
      <c r="H82" s="196"/>
      <c r="I82" s="197">
        <f>SUM(I32:I80)</f>
        <v>49</v>
      </c>
      <c r="J82" s="198">
        <f>SUM(J32:J81)</f>
        <v>37374.15297</v>
      </c>
      <c r="K82" s="199"/>
      <c r="L82" s="199"/>
      <c r="M82" s="199"/>
      <c r="N82" s="199"/>
      <c r="O82" s="199"/>
      <c r="P82" s="199"/>
      <c r="Q82" s="199"/>
      <c r="R82" s="141"/>
      <c r="S82" s="199">
        <f>SUMIFS($T$32:$T$80,$S$32:$S$80,"&gt;=3")</f>
        <v>23</v>
      </c>
      <c r="T82" s="199">
        <f t="shared" ref="T82:U82" si="67">SUM(T32:T80)</f>
        <v>49</v>
      </c>
      <c r="U82" s="199">
        <f t="shared" si="67"/>
        <v>693.44</v>
      </c>
      <c r="V82" s="199"/>
      <c r="W82" s="199"/>
      <c r="X82" s="199"/>
      <c r="Y82" s="199"/>
      <c r="Z82" s="200">
        <f>SUM(Z32:Z81)</f>
        <v>1360.04887</v>
      </c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199"/>
      <c r="AN82" s="199"/>
      <c r="AO82" s="199"/>
      <c r="AP82" s="199"/>
      <c r="AQ82" s="199"/>
      <c r="AR82" s="199"/>
      <c r="AS82" s="199"/>
      <c r="AT82" s="199"/>
    </row>
    <row r="83" ht="29.2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141"/>
      <c r="S83" s="193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9.25" customHeight="1">
      <c r="A84" s="139"/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190"/>
      <c r="S84" s="139"/>
      <c r="T84" s="139" t="s">
        <v>48</v>
      </c>
      <c r="U84" s="139" t="s">
        <v>60</v>
      </c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9.25" customHeight="1">
      <c r="A85" s="139"/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141"/>
      <c r="S85" s="139" t="s">
        <v>31</v>
      </c>
      <c r="T85" s="201">
        <f>SUMIFS($J$32:$J$80,$S$32:$S$80,"&gt;=3")</f>
        <v>34725.7218</v>
      </c>
      <c r="U85" s="202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9.25" customHeight="1">
      <c r="A86" s="139" t="s">
        <v>32</v>
      </c>
      <c r="B86" s="139"/>
      <c r="C86" s="139"/>
      <c r="D86" s="139" t="s">
        <v>33</v>
      </c>
      <c r="E86" s="139"/>
      <c r="F86" s="139"/>
      <c r="G86" s="139"/>
      <c r="H86" s="140"/>
      <c r="I86" s="139"/>
      <c r="J86" s="139"/>
      <c r="K86" s="139"/>
      <c r="L86" s="139"/>
      <c r="M86" s="139"/>
      <c r="N86" s="139"/>
      <c r="O86" s="139"/>
      <c r="P86" s="139"/>
      <c r="Q86" s="139"/>
      <c r="R86" s="141"/>
      <c r="S86" s="139" t="s">
        <v>34</v>
      </c>
      <c r="T86" s="203">
        <f>J82-T85</f>
        <v>2648.431176</v>
      </c>
      <c r="U86" s="202">
        <f>+SUMIFS($U$32:$U$80,$S$32:$S$80,"&gt;=3")</f>
        <v>642.31</v>
      </c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9.25" customHeight="1">
      <c r="A87" s="139"/>
      <c r="B87" s="139"/>
      <c r="C87" s="139"/>
      <c r="D87" s="139"/>
      <c r="E87" s="139"/>
      <c r="F87" s="139"/>
      <c r="G87" s="139"/>
      <c r="H87" s="140"/>
      <c r="I87" s="139"/>
      <c r="J87" s="139"/>
      <c r="K87" s="139"/>
      <c r="L87" s="139"/>
      <c r="M87" s="139"/>
      <c r="N87" s="139"/>
      <c r="O87" s="139"/>
      <c r="P87" s="139"/>
      <c r="Q87" s="139"/>
      <c r="R87" s="190"/>
      <c r="S87" s="139"/>
      <c r="T87" s="204">
        <f>+I82</f>
        <v>49</v>
      </c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39.0" customHeight="1">
      <c r="A88" s="173"/>
      <c r="B88" s="174" t="s">
        <v>12</v>
      </c>
      <c r="C88" s="175" t="s">
        <v>61</v>
      </c>
      <c r="D88" s="52"/>
      <c r="E88" s="53"/>
      <c r="F88" s="176"/>
      <c r="G88" s="176"/>
      <c r="H88" s="177" t="s">
        <v>14</v>
      </c>
      <c r="I88" s="174" t="s">
        <v>15</v>
      </c>
      <c r="J88" s="174" t="s">
        <v>16</v>
      </c>
      <c r="K88" s="139"/>
      <c r="L88" s="139"/>
      <c r="M88" s="139"/>
      <c r="N88" s="139"/>
      <c r="O88" s="139"/>
      <c r="P88" s="139"/>
      <c r="Q88" s="139"/>
      <c r="R88" s="141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7.0" customHeight="1">
      <c r="A89" s="154">
        <v>1.0</v>
      </c>
      <c r="B89" s="205" t="s">
        <v>82</v>
      </c>
      <c r="C89" s="205">
        <v>85.0</v>
      </c>
      <c r="D89" s="205">
        <v>205.0</v>
      </c>
      <c r="E89" s="205">
        <v>234.0</v>
      </c>
      <c r="F89" s="205">
        <f t="shared" ref="F89:F95" si="68">1-VALUE(IF(RIGHT(B89, 1)="%", RIGHT(B89, 3), 0))</f>
        <v>1</v>
      </c>
      <c r="G89" s="205">
        <f t="shared" ref="G89:G95" si="69">+Q89*C89/100*D89/100*E89/100</f>
        <v>0</v>
      </c>
      <c r="H89" s="206">
        <f t="shared" ref="H89:H95" si="70">IF(F89=0, G89, F89*G89)</f>
        <v>0</v>
      </c>
      <c r="I89" s="205">
        <v>1.0</v>
      </c>
      <c r="J89" s="207">
        <v>128.439675</v>
      </c>
      <c r="K89" s="139"/>
      <c r="L89" s="173">
        <f t="shared" ref="L89:L95" si="71">D89*25.4/1000</f>
        <v>5.207</v>
      </c>
      <c r="M89" s="174">
        <f t="shared" ref="M89:M93" si="72">+I89</f>
        <v>1</v>
      </c>
      <c r="N89" s="174">
        <f t="shared" ref="N89:N93" si="73">M89*L89</f>
        <v>5.207</v>
      </c>
      <c r="O89" s="139"/>
      <c r="P89" s="139"/>
      <c r="Q89" s="139"/>
      <c r="R89" s="141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7.0" customHeight="1">
      <c r="A90" s="154">
        <v>2.0</v>
      </c>
      <c r="B90" s="205" t="s">
        <v>82</v>
      </c>
      <c r="C90" s="205">
        <v>95.0</v>
      </c>
      <c r="D90" s="205">
        <v>195.0</v>
      </c>
      <c r="E90" s="205">
        <v>187.0</v>
      </c>
      <c r="F90" s="205">
        <f t="shared" si="68"/>
        <v>1</v>
      </c>
      <c r="G90" s="205">
        <f t="shared" si="69"/>
        <v>0</v>
      </c>
      <c r="H90" s="206">
        <f t="shared" si="70"/>
        <v>0</v>
      </c>
      <c r="I90" s="205">
        <v>1.0</v>
      </c>
      <c r="J90" s="207">
        <v>109.1215125</v>
      </c>
      <c r="K90" s="139"/>
      <c r="L90" s="173">
        <f t="shared" si="71"/>
        <v>4.953</v>
      </c>
      <c r="M90" s="174">
        <f t="shared" si="72"/>
        <v>1</v>
      </c>
      <c r="N90" s="174">
        <f t="shared" si="73"/>
        <v>4.953</v>
      </c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7.0" customHeight="1">
      <c r="A91" s="154">
        <v>3.0</v>
      </c>
      <c r="B91" s="253" t="s">
        <v>70</v>
      </c>
      <c r="C91" s="253">
        <v>89.0</v>
      </c>
      <c r="D91" s="253">
        <v>204.0</v>
      </c>
      <c r="E91" s="253">
        <v>150.0</v>
      </c>
      <c r="F91" s="253">
        <f t="shared" si="68"/>
        <v>1</v>
      </c>
      <c r="G91" s="253">
        <f t="shared" si="69"/>
        <v>0</v>
      </c>
      <c r="H91" s="254">
        <f t="shared" si="70"/>
        <v>0</v>
      </c>
      <c r="I91" s="253">
        <v>1.0</v>
      </c>
      <c r="J91" s="188">
        <v>63.99989999999999</v>
      </c>
      <c r="K91" s="139"/>
      <c r="L91" s="173">
        <f t="shared" si="71"/>
        <v>5.1816</v>
      </c>
      <c r="M91" s="174">
        <f t="shared" si="72"/>
        <v>1</v>
      </c>
      <c r="N91" s="174">
        <f t="shared" si="73"/>
        <v>5.1816</v>
      </c>
      <c r="O91" s="139"/>
      <c r="P91" s="139"/>
      <c r="Q91" s="139"/>
      <c r="R91" s="139"/>
      <c r="S91" s="255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7.0" customHeight="1">
      <c r="A92" s="154">
        <v>4.0</v>
      </c>
      <c r="B92" s="253" t="s">
        <v>79</v>
      </c>
      <c r="C92" s="253">
        <v>82.0</v>
      </c>
      <c r="D92" s="253">
        <v>204.0</v>
      </c>
      <c r="E92" s="253">
        <v>180.0</v>
      </c>
      <c r="F92" s="253">
        <f t="shared" si="68"/>
        <v>1</v>
      </c>
      <c r="G92" s="253">
        <f t="shared" si="69"/>
        <v>0</v>
      </c>
      <c r="H92" s="254">
        <f t="shared" si="70"/>
        <v>0</v>
      </c>
      <c r="I92" s="253">
        <v>1.0</v>
      </c>
      <c r="J92" s="188">
        <v>76.78152000000001</v>
      </c>
      <c r="K92" s="139"/>
      <c r="L92" s="173">
        <f t="shared" si="71"/>
        <v>5.1816</v>
      </c>
      <c r="M92" s="174">
        <f t="shared" si="72"/>
        <v>1</v>
      </c>
      <c r="N92" s="174">
        <f t="shared" si="73"/>
        <v>5.1816</v>
      </c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7.0" customHeight="1">
      <c r="A93" s="154">
        <v>5.0</v>
      </c>
      <c r="B93" s="253" t="s">
        <v>90</v>
      </c>
      <c r="C93" s="253">
        <v>90.0</v>
      </c>
      <c r="D93" s="253">
        <v>190.0</v>
      </c>
      <c r="E93" s="253">
        <v>242.0</v>
      </c>
      <c r="F93" s="253">
        <f t="shared" si="68"/>
        <v>1</v>
      </c>
      <c r="G93" s="253">
        <f t="shared" si="69"/>
        <v>0</v>
      </c>
      <c r="H93" s="254">
        <f t="shared" si="70"/>
        <v>0</v>
      </c>
      <c r="I93" s="253">
        <v>1.0</v>
      </c>
      <c r="J93" s="188">
        <v>70.3494</v>
      </c>
      <c r="K93" s="139"/>
      <c r="L93" s="173">
        <f t="shared" si="71"/>
        <v>4.826</v>
      </c>
      <c r="M93" s="174">
        <f t="shared" si="72"/>
        <v>1</v>
      </c>
      <c r="N93" s="174">
        <f t="shared" si="73"/>
        <v>4.826</v>
      </c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27.0" customHeight="1">
      <c r="A94" s="154">
        <v>6.0</v>
      </c>
      <c r="B94" s="253" t="s">
        <v>75</v>
      </c>
      <c r="C94" s="253">
        <v>96.0</v>
      </c>
      <c r="D94" s="253">
        <v>163.0</v>
      </c>
      <c r="E94" s="253">
        <v>140.0</v>
      </c>
      <c r="F94" s="253">
        <f t="shared" si="68"/>
        <v>1</v>
      </c>
      <c r="G94" s="253">
        <f t="shared" si="69"/>
        <v>0</v>
      </c>
      <c r="H94" s="254">
        <f t="shared" si="70"/>
        <v>0</v>
      </c>
      <c r="I94" s="253">
        <v>1.0</v>
      </c>
      <c r="J94" s="188">
        <v>65.72160000000001</v>
      </c>
      <c r="K94" s="139"/>
      <c r="L94" s="139">
        <f t="shared" si="71"/>
        <v>4.1402</v>
      </c>
      <c r="M94" s="234"/>
      <c r="N94" s="234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27.0" customHeight="1">
      <c r="A95" s="154">
        <v>7.0</v>
      </c>
      <c r="B95" s="253" t="s">
        <v>93</v>
      </c>
      <c r="C95" s="253">
        <v>79.0</v>
      </c>
      <c r="D95" s="253">
        <v>217.0</v>
      </c>
      <c r="E95" s="253">
        <v>209.0</v>
      </c>
      <c r="F95" s="253">
        <f t="shared" si="68"/>
        <v>1</v>
      </c>
      <c r="G95" s="253">
        <f t="shared" si="69"/>
        <v>0</v>
      </c>
      <c r="H95" s="254">
        <f t="shared" si="70"/>
        <v>0</v>
      </c>
      <c r="I95" s="253">
        <v>1.0</v>
      </c>
      <c r="J95" s="188">
        <v>109.2780535</v>
      </c>
      <c r="K95" s="139"/>
      <c r="L95" s="139">
        <f t="shared" si="71"/>
        <v>5.5118</v>
      </c>
      <c r="M95" s="234"/>
      <c r="N95" s="234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24.75" customHeight="1">
      <c r="A96" s="174"/>
      <c r="B96" s="208"/>
      <c r="C96" s="208"/>
      <c r="D96" s="208"/>
      <c r="E96" s="208"/>
      <c r="F96" s="208"/>
      <c r="G96" s="208"/>
      <c r="H96" s="209" t="s">
        <v>38</v>
      </c>
      <c r="I96" s="208"/>
      <c r="J96" s="210">
        <f>SUM(J89:J95)</f>
        <v>623.691661</v>
      </c>
      <c r="K96" s="139"/>
      <c r="L96" s="139"/>
      <c r="M96" s="139"/>
      <c r="N96" s="139"/>
      <c r="O96" s="139"/>
      <c r="P96" s="139"/>
      <c r="Q96" s="139"/>
      <c r="R96" s="141"/>
      <c r="S96" s="211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75" customHeight="1">
      <c r="A97" s="171"/>
      <c r="B97" s="144"/>
      <c r="C97" s="144"/>
      <c r="D97" s="144"/>
      <c r="E97" s="144"/>
      <c r="F97" s="144"/>
      <c r="G97" s="144"/>
      <c r="H97" s="145"/>
      <c r="I97" s="144"/>
      <c r="J97" s="172"/>
      <c r="K97" s="139"/>
      <c r="L97" s="139"/>
      <c r="M97" s="139"/>
      <c r="N97" s="139"/>
      <c r="O97" s="139"/>
      <c r="P97" s="139"/>
      <c r="Q97" s="139"/>
      <c r="R97" s="141"/>
      <c r="S97" s="211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39"/>
      <c r="B98" s="139"/>
      <c r="C98" s="139"/>
      <c r="D98" s="139"/>
      <c r="E98" s="139"/>
      <c r="F98" s="139"/>
      <c r="G98" s="139"/>
      <c r="H98" s="140"/>
      <c r="I98" s="139"/>
      <c r="J98" s="139"/>
      <c r="K98" s="139"/>
      <c r="L98" s="139"/>
      <c r="M98" s="139"/>
      <c r="N98" s="139"/>
      <c r="O98" s="139"/>
      <c r="P98" s="139"/>
      <c r="Q98" s="139"/>
      <c r="R98" s="141"/>
      <c r="S98" s="211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139"/>
      <c r="B99" s="139"/>
      <c r="C99" s="139"/>
      <c r="D99" s="139"/>
      <c r="E99" s="139"/>
      <c r="F99" s="139"/>
      <c r="G99" s="139"/>
      <c r="H99" s="140"/>
      <c r="I99" s="139"/>
      <c r="J99" s="139"/>
      <c r="K99" s="139"/>
      <c r="L99" s="139"/>
      <c r="M99" s="139"/>
      <c r="N99" s="139"/>
      <c r="O99" s="139"/>
      <c r="P99" s="139"/>
      <c r="Q99" s="139"/>
      <c r="R99" s="211"/>
      <c r="S99" s="211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139" t="s">
        <v>39</v>
      </c>
      <c r="B100" s="139"/>
      <c r="C100" s="139"/>
      <c r="D100" s="139"/>
      <c r="E100" s="139"/>
      <c r="F100" s="139"/>
      <c r="G100" s="139"/>
      <c r="H100" s="140"/>
      <c r="I100" s="139"/>
      <c r="J100" s="139"/>
      <c r="K100" s="139"/>
      <c r="L100" s="139"/>
      <c r="M100" s="139"/>
      <c r="N100" s="139"/>
      <c r="O100" s="139"/>
      <c r="P100" s="139"/>
      <c r="Q100" s="139"/>
      <c r="R100" s="211"/>
      <c r="S100" s="211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139"/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211"/>
      <c r="S101" s="211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42.0" customHeight="1">
      <c r="A102" s="173"/>
      <c r="B102" s="174" t="s">
        <v>12</v>
      </c>
      <c r="C102" s="175" t="s">
        <v>62</v>
      </c>
      <c r="D102" s="52"/>
      <c r="E102" s="53"/>
      <c r="F102" s="212"/>
      <c r="G102" s="212"/>
      <c r="H102" s="177" t="s">
        <v>14</v>
      </c>
      <c r="I102" s="213" t="s">
        <v>15</v>
      </c>
      <c r="J102" s="174" t="s">
        <v>16</v>
      </c>
      <c r="K102" s="139"/>
      <c r="L102" s="139"/>
      <c r="M102" s="139"/>
      <c r="N102" s="139"/>
      <c r="O102" s="139"/>
      <c r="P102" s="139"/>
      <c r="Q102" s="139"/>
      <c r="R102" s="211"/>
      <c r="S102" s="211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24.75" customHeight="1">
      <c r="A103" s="174">
        <v>1.0</v>
      </c>
      <c r="B103" s="179" t="s">
        <v>82</v>
      </c>
      <c r="C103" s="192"/>
      <c r="D103" s="192"/>
      <c r="E103" s="192"/>
      <c r="F103" s="192"/>
      <c r="G103" s="192"/>
      <c r="H103" s="214">
        <v>60.0</v>
      </c>
      <c r="I103" s="192">
        <v>1.0</v>
      </c>
      <c r="J103" s="188">
        <f t="shared" ref="J103:J114" si="74">+I103*H103</f>
        <v>60</v>
      </c>
      <c r="K103" s="173"/>
      <c r="L103" s="173"/>
      <c r="M103" s="173"/>
      <c r="N103" s="173"/>
      <c r="O103" s="173"/>
      <c r="P103" s="173"/>
      <c r="Q103" s="215"/>
      <c r="R103" s="211"/>
      <c r="S103" s="211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24.75" customHeight="1">
      <c r="A104" s="174">
        <v>2.0</v>
      </c>
      <c r="B104" s="186" t="s">
        <v>82</v>
      </c>
      <c r="C104" s="192"/>
      <c r="D104" s="192"/>
      <c r="E104" s="192"/>
      <c r="F104" s="192"/>
      <c r="G104" s="192"/>
      <c r="H104" s="214">
        <v>26.0</v>
      </c>
      <c r="I104" s="192">
        <v>1.0</v>
      </c>
      <c r="J104" s="188">
        <f t="shared" si="74"/>
        <v>26</v>
      </c>
      <c r="K104" s="173"/>
      <c r="L104" s="173"/>
      <c r="M104" s="173"/>
      <c r="N104" s="173"/>
      <c r="O104" s="173"/>
      <c r="P104" s="173"/>
      <c r="Q104" s="215"/>
      <c r="R104" s="211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24.75" customHeight="1">
      <c r="A105" s="174">
        <v>3.0</v>
      </c>
      <c r="B105" s="179" t="s">
        <v>82</v>
      </c>
      <c r="C105" s="192"/>
      <c r="D105" s="192"/>
      <c r="E105" s="192"/>
      <c r="F105" s="192"/>
      <c r="G105" s="192"/>
      <c r="H105" s="214">
        <v>50.0</v>
      </c>
      <c r="I105" s="192">
        <v>1.0</v>
      </c>
      <c r="J105" s="188">
        <f t="shared" si="74"/>
        <v>50</v>
      </c>
      <c r="K105" s="173"/>
      <c r="L105" s="173"/>
      <c r="M105" s="173"/>
      <c r="N105" s="173"/>
      <c r="O105" s="173"/>
      <c r="P105" s="173"/>
      <c r="Q105" s="215"/>
      <c r="R105" s="211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24.75" customHeight="1">
      <c r="A106" s="174">
        <v>4.0</v>
      </c>
      <c r="B106" s="186" t="s">
        <v>82</v>
      </c>
      <c r="C106" s="192"/>
      <c r="D106" s="192"/>
      <c r="E106" s="192"/>
      <c r="F106" s="192"/>
      <c r="G106" s="192"/>
      <c r="H106" s="214">
        <v>10.0</v>
      </c>
      <c r="I106" s="192">
        <v>1.0</v>
      </c>
      <c r="J106" s="188">
        <f t="shared" si="74"/>
        <v>10</v>
      </c>
      <c r="K106" s="173"/>
      <c r="L106" s="173"/>
      <c r="M106" s="173"/>
      <c r="N106" s="173"/>
      <c r="O106" s="173"/>
      <c r="P106" s="173"/>
      <c r="Q106" s="215"/>
      <c r="R106" s="211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24.75" customHeight="1">
      <c r="A107" s="174">
        <v>5.0</v>
      </c>
      <c r="B107" s="179" t="s">
        <v>70</v>
      </c>
      <c r="C107" s="192"/>
      <c r="D107" s="192"/>
      <c r="E107" s="192"/>
      <c r="F107" s="192"/>
      <c r="G107" s="192"/>
      <c r="H107" s="214">
        <v>35.0</v>
      </c>
      <c r="I107" s="192">
        <v>1.0</v>
      </c>
      <c r="J107" s="188">
        <f t="shared" si="74"/>
        <v>35</v>
      </c>
      <c r="K107" s="173"/>
      <c r="L107" s="173"/>
      <c r="M107" s="173"/>
      <c r="N107" s="173"/>
      <c r="O107" s="173"/>
      <c r="P107" s="173"/>
      <c r="Q107" s="215"/>
      <c r="R107" s="211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24.75" customHeight="1">
      <c r="A108" s="174">
        <v>6.0</v>
      </c>
      <c r="B108" s="186" t="s">
        <v>70</v>
      </c>
      <c r="C108" s="192"/>
      <c r="D108" s="192"/>
      <c r="E108" s="192"/>
      <c r="F108" s="192"/>
      <c r="G108" s="192"/>
      <c r="H108" s="214">
        <v>20.0</v>
      </c>
      <c r="I108" s="192">
        <v>1.0</v>
      </c>
      <c r="J108" s="188">
        <f t="shared" si="74"/>
        <v>20</v>
      </c>
      <c r="K108" s="173"/>
      <c r="L108" s="173"/>
      <c r="M108" s="173"/>
      <c r="N108" s="173"/>
      <c r="O108" s="173"/>
      <c r="P108" s="173"/>
      <c r="Q108" s="215"/>
      <c r="R108" s="211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24.75" customHeight="1">
      <c r="A109" s="174">
        <v>7.0</v>
      </c>
      <c r="B109" s="179" t="s">
        <v>90</v>
      </c>
      <c r="C109" s="192"/>
      <c r="D109" s="192"/>
      <c r="E109" s="192"/>
      <c r="F109" s="192"/>
      <c r="G109" s="192"/>
      <c r="H109" s="214">
        <v>65.0</v>
      </c>
      <c r="I109" s="192">
        <v>1.0</v>
      </c>
      <c r="J109" s="188">
        <f t="shared" si="74"/>
        <v>65</v>
      </c>
      <c r="K109" s="173"/>
      <c r="L109" s="173"/>
      <c r="M109" s="173"/>
      <c r="N109" s="173"/>
      <c r="O109" s="173"/>
      <c r="P109" s="173"/>
      <c r="Q109" s="215"/>
      <c r="R109" s="211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24.75" customHeight="1">
      <c r="A110" s="174">
        <v>8.0</v>
      </c>
      <c r="B110" s="186" t="s">
        <v>90</v>
      </c>
      <c r="C110" s="192"/>
      <c r="D110" s="192"/>
      <c r="E110" s="192"/>
      <c r="F110" s="192"/>
      <c r="G110" s="192"/>
      <c r="H110" s="214">
        <v>20.0</v>
      </c>
      <c r="I110" s="192">
        <v>1.0</v>
      </c>
      <c r="J110" s="188">
        <f t="shared" si="74"/>
        <v>20</v>
      </c>
      <c r="K110" s="173"/>
      <c r="L110" s="173"/>
      <c r="M110" s="173"/>
      <c r="N110" s="173"/>
      <c r="O110" s="173"/>
      <c r="P110" s="173"/>
      <c r="Q110" s="215"/>
      <c r="R110" s="211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24.75" customHeight="1">
      <c r="A111" s="174">
        <v>9.0</v>
      </c>
      <c r="B111" s="179" t="s">
        <v>75</v>
      </c>
      <c r="C111" s="192"/>
      <c r="D111" s="192"/>
      <c r="E111" s="192"/>
      <c r="F111" s="192"/>
      <c r="G111" s="192"/>
      <c r="H111" s="214">
        <v>49.0</v>
      </c>
      <c r="I111" s="192">
        <v>1.0</v>
      </c>
      <c r="J111" s="188">
        <f t="shared" si="74"/>
        <v>49</v>
      </c>
      <c r="K111" s="173"/>
      <c r="L111" s="173"/>
      <c r="M111" s="173"/>
      <c r="N111" s="173"/>
      <c r="O111" s="173"/>
      <c r="P111" s="173"/>
      <c r="Q111" s="215"/>
      <c r="R111" s="211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24.75" customHeight="1">
      <c r="A112" s="174">
        <v>10.0</v>
      </c>
      <c r="B112" s="186" t="s">
        <v>75</v>
      </c>
      <c r="C112" s="192"/>
      <c r="D112" s="192"/>
      <c r="E112" s="192"/>
      <c r="F112" s="192"/>
      <c r="G112" s="192"/>
      <c r="H112" s="214">
        <v>37.0</v>
      </c>
      <c r="I112" s="192">
        <v>1.0</v>
      </c>
      <c r="J112" s="188">
        <f t="shared" si="74"/>
        <v>37</v>
      </c>
      <c r="K112" s="173"/>
      <c r="L112" s="173"/>
      <c r="M112" s="173"/>
      <c r="N112" s="173"/>
      <c r="O112" s="173"/>
      <c r="P112" s="173"/>
      <c r="Q112" s="215"/>
      <c r="R112" s="211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24.75" customHeight="1">
      <c r="A113" s="174">
        <v>11.0</v>
      </c>
      <c r="B113" s="179" t="s">
        <v>93</v>
      </c>
      <c r="C113" s="192"/>
      <c r="D113" s="192"/>
      <c r="E113" s="192"/>
      <c r="F113" s="192"/>
      <c r="G113" s="192"/>
      <c r="H113" s="214">
        <v>47.0</v>
      </c>
      <c r="I113" s="192">
        <v>1.0</v>
      </c>
      <c r="J113" s="188">
        <f t="shared" si="74"/>
        <v>47</v>
      </c>
      <c r="K113" s="173"/>
      <c r="L113" s="173"/>
      <c r="M113" s="173"/>
      <c r="N113" s="173"/>
      <c r="O113" s="173"/>
      <c r="P113" s="173"/>
      <c r="Q113" s="215"/>
      <c r="R113" s="211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24.75" customHeight="1">
      <c r="A114" s="174">
        <v>12.0</v>
      </c>
      <c r="B114" s="186" t="s">
        <v>93</v>
      </c>
      <c r="C114" s="192"/>
      <c r="D114" s="192"/>
      <c r="E114" s="192"/>
      <c r="F114" s="192"/>
      <c r="G114" s="192"/>
      <c r="H114" s="214">
        <v>27.0</v>
      </c>
      <c r="I114" s="192">
        <v>1.0</v>
      </c>
      <c r="J114" s="188">
        <f t="shared" si="74"/>
        <v>27</v>
      </c>
      <c r="K114" s="173"/>
      <c r="L114" s="173"/>
      <c r="M114" s="173"/>
      <c r="N114" s="173"/>
      <c r="O114" s="173"/>
      <c r="P114" s="173"/>
      <c r="Q114" s="215"/>
      <c r="R114" s="211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</row>
    <row r="115" ht="18.75" customHeight="1">
      <c r="A115" s="139"/>
      <c r="B115" s="139"/>
      <c r="C115" s="139"/>
      <c r="D115" s="139"/>
      <c r="E115" s="139"/>
      <c r="F115" s="139"/>
      <c r="G115" s="139"/>
      <c r="H115" s="140" t="s">
        <v>38</v>
      </c>
      <c r="I115" s="139"/>
      <c r="J115" s="216">
        <f>SUM(J103:J114)</f>
        <v>446</v>
      </c>
      <c r="K115" s="217"/>
      <c r="L115" s="217"/>
      <c r="M115" s="217"/>
      <c r="N115" s="217"/>
      <c r="O115" s="217"/>
      <c r="P115" s="217"/>
      <c r="Q115" s="217"/>
      <c r="R115" s="139"/>
      <c r="S115" s="211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</row>
    <row r="116" ht="18.75" customHeight="1">
      <c r="A116" s="144"/>
      <c r="B116" s="144"/>
      <c r="C116" s="144"/>
      <c r="D116" s="144"/>
      <c r="E116" s="144"/>
      <c r="F116" s="144"/>
      <c r="G116" s="144"/>
      <c r="H116" s="145"/>
      <c r="I116" s="170"/>
      <c r="J116" s="195">
        <f>+J115*60%</f>
        <v>267.6</v>
      </c>
      <c r="K116" s="195"/>
      <c r="L116" s="195"/>
      <c r="M116" s="195"/>
      <c r="N116" s="195"/>
      <c r="O116" s="195"/>
      <c r="P116" s="195"/>
      <c r="Q116" s="195">
        <f>+J115*40%</f>
        <v>178.4</v>
      </c>
      <c r="R116" s="139"/>
      <c r="S116" s="211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</row>
    <row r="117" ht="18.75" customHeight="1">
      <c r="A117" s="139"/>
      <c r="B117" s="139"/>
      <c r="C117" s="139"/>
      <c r="D117" s="139"/>
      <c r="E117" s="139"/>
      <c r="F117" s="139"/>
      <c r="G117" s="139"/>
      <c r="H117" s="140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211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</row>
    <row r="118" ht="18.75" customHeight="1">
      <c r="A118" s="139"/>
      <c r="B118" s="139"/>
      <c r="C118" s="139"/>
      <c r="D118" s="139"/>
      <c r="E118" s="139"/>
      <c r="F118" s="139"/>
      <c r="G118" s="139"/>
      <c r="H118" s="140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211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</row>
    <row r="119" ht="19.5" customHeight="1">
      <c r="A119" s="218" t="s">
        <v>41</v>
      </c>
      <c r="B119" s="139"/>
      <c r="C119" s="139"/>
      <c r="D119" s="139"/>
      <c r="E119" s="139"/>
      <c r="F119" s="139"/>
      <c r="G119" s="139"/>
      <c r="H119" s="140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211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</row>
    <row r="120" ht="57.0" customHeight="1">
      <c r="A120" s="219"/>
      <c r="B120" s="220" t="s">
        <v>42</v>
      </c>
      <c r="C120" s="220" t="s">
        <v>43</v>
      </c>
      <c r="D120" s="220" t="s">
        <v>44</v>
      </c>
      <c r="E120" s="220" t="s">
        <v>45</v>
      </c>
      <c r="F120" s="220"/>
      <c r="G120" s="220"/>
      <c r="H120" s="221" t="s">
        <v>46</v>
      </c>
      <c r="I120" s="222" t="s">
        <v>47</v>
      </c>
      <c r="J120" s="139"/>
      <c r="K120" s="139"/>
      <c r="L120" s="139"/>
      <c r="M120" s="139"/>
      <c r="N120" s="139"/>
      <c r="O120" s="139"/>
      <c r="P120" s="139"/>
      <c r="Q120" s="139"/>
      <c r="R120" s="141"/>
      <c r="S120" s="211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</row>
    <row r="121" ht="18.75" customHeight="1">
      <c r="A121" s="223" t="s">
        <v>48</v>
      </c>
      <c r="B121" s="224">
        <f>+E25</f>
        <v>42151.2799</v>
      </c>
      <c r="C121" s="225">
        <f>+J82</f>
        <v>37374.15297</v>
      </c>
      <c r="D121" s="225">
        <f>+J96</f>
        <v>623.691661</v>
      </c>
      <c r="E121" s="226">
        <f>J116</f>
        <v>267.6</v>
      </c>
      <c r="F121" s="226"/>
      <c r="G121" s="226"/>
      <c r="H121" s="227">
        <f>+I25</f>
        <v>1663.373965</v>
      </c>
      <c r="I121" s="228">
        <f>+B121-C121-D121-E121-H121</f>
        <v>2222.461301</v>
      </c>
      <c r="J121" s="139"/>
      <c r="K121" s="139"/>
      <c r="L121" s="139"/>
      <c r="M121" s="139"/>
      <c r="N121" s="139"/>
      <c r="O121" s="139"/>
      <c r="P121" s="139"/>
      <c r="Q121" s="139"/>
      <c r="R121" s="141"/>
      <c r="S121" s="211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</row>
    <row r="122" ht="19.5" customHeight="1">
      <c r="A122" s="229" t="s">
        <v>49</v>
      </c>
      <c r="B122" s="230"/>
      <c r="C122" s="231">
        <f>+C121/B121</f>
        <v>0.8866670968</v>
      </c>
      <c r="D122" s="231">
        <f>+D121/B121</f>
        <v>0.01479650588</v>
      </c>
      <c r="E122" s="231">
        <f>+E121/B121</f>
        <v>0.006348561672</v>
      </c>
      <c r="F122" s="231"/>
      <c r="G122" s="231"/>
      <c r="H122" s="232">
        <f>+H121/B121</f>
        <v>0.03946200373</v>
      </c>
      <c r="I122" s="233">
        <f>+I121/B121</f>
        <v>0.05272583196</v>
      </c>
      <c r="J122" s="139"/>
      <c r="K122" s="139"/>
      <c r="L122" s="139"/>
      <c r="M122" s="139"/>
      <c r="N122" s="139"/>
      <c r="O122" s="139"/>
      <c r="P122" s="139"/>
      <c r="Q122" s="139"/>
      <c r="R122" s="141"/>
      <c r="S122" s="211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</row>
    <row r="123" ht="19.5" customHeight="1">
      <c r="A123" s="160"/>
      <c r="B123" s="234"/>
      <c r="C123" s="235"/>
      <c r="D123" s="235"/>
      <c r="E123" s="235"/>
      <c r="F123" s="235"/>
      <c r="G123" s="235"/>
      <c r="H123" s="236"/>
      <c r="I123" s="237"/>
      <c r="J123" s="139"/>
      <c r="K123" s="139"/>
      <c r="L123" s="139"/>
      <c r="M123" s="139"/>
      <c r="N123" s="139"/>
      <c r="O123" s="139"/>
      <c r="P123" s="139"/>
      <c r="Q123" s="139"/>
      <c r="R123" s="141"/>
      <c r="S123" s="211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</row>
    <row r="124" ht="18.75" customHeight="1">
      <c r="A124" s="238"/>
      <c r="B124" s="239"/>
      <c r="C124" s="239"/>
      <c r="D124" s="239" t="s">
        <v>50</v>
      </c>
      <c r="E124" s="239" t="s">
        <v>48</v>
      </c>
      <c r="F124" s="239"/>
      <c r="G124" s="239"/>
      <c r="H124" s="240">
        <f>+D121+E121+H121+I121</f>
        <v>4777.126926</v>
      </c>
      <c r="I124" s="241"/>
      <c r="J124" s="139"/>
      <c r="K124" s="139"/>
      <c r="L124" s="139"/>
      <c r="M124" s="139"/>
      <c r="N124" s="139"/>
      <c r="O124" s="139"/>
      <c r="P124" s="139"/>
      <c r="Q124" s="139"/>
      <c r="R124" s="141"/>
      <c r="S124" s="140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S124" s="139"/>
      <c r="AT124" s="139"/>
    </row>
    <row r="125" ht="18.75" customHeight="1">
      <c r="A125" s="242"/>
      <c r="B125" s="139"/>
      <c r="C125" s="139"/>
      <c r="D125" s="139"/>
      <c r="E125" s="139" t="s">
        <v>49</v>
      </c>
      <c r="F125" s="139"/>
      <c r="G125" s="139"/>
      <c r="H125" s="236">
        <f>+H124/B121</f>
        <v>0.1133329032</v>
      </c>
      <c r="I125" s="243"/>
      <c r="J125" s="139"/>
      <c r="K125" s="139"/>
      <c r="L125" s="139"/>
      <c r="M125" s="139"/>
      <c r="N125" s="139"/>
      <c r="O125" s="139"/>
      <c r="P125" s="139"/>
      <c r="Q125" s="139"/>
      <c r="R125" s="141"/>
      <c r="S125" s="140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</row>
    <row r="126" ht="18.75" customHeight="1">
      <c r="A126" s="242"/>
      <c r="B126" s="139"/>
      <c r="C126" s="139" t="s">
        <v>51</v>
      </c>
      <c r="D126" s="139"/>
      <c r="E126" s="139"/>
      <c r="F126" s="139"/>
      <c r="G126" s="139"/>
      <c r="H126" s="140"/>
      <c r="I126" s="243"/>
      <c r="J126" s="139"/>
      <c r="K126" s="139"/>
      <c r="L126" s="139"/>
      <c r="M126" s="139"/>
      <c r="N126" s="139"/>
      <c r="O126" s="139"/>
      <c r="P126" s="139"/>
      <c r="Q126" s="139"/>
      <c r="R126" s="141"/>
      <c r="S126" s="140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  <c r="AQ126" s="139"/>
      <c r="AR126" s="139"/>
      <c r="AS126" s="139"/>
      <c r="AT126" s="139"/>
    </row>
    <row r="127" ht="18.75" customHeight="1">
      <c r="A127" s="242"/>
      <c r="B127" s="139"/>
      <c r="C127" s="139"/>
      <c r="D127" s="139" t="s">
        <v>52</v>
      </c>
      <c r="E127" s="139"/>
      <c r="F127" s="139"/>
      <c r="G127" s="139"/>
      <c r="H127" s="140">
        <f>+H126*(H124-H121)</f>
        <v>0</v>
      </c>
      <c r="I127" s="243"/>
      <c r="J127" s="139"/>
      <c r="K127" s="139"/>
      <c r="L127" s="139"/>
      <c r="M127" s="139"/>
      <c r="N127" s="139"/>
      <c r="O127" s="139"/>
      <c r="P127" s="139"/>
      <c r="Q127" s="139"/>
      <c r="R127" s="141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  <c r="AQ127" s="139"/>
      <c r="AR127" s="139"/>
      <c r="AS127" s="139"/>
      <c r="AT127" s="139"/>
    </row>
    <row r="128" ht="19.5" customHeight="1">
      <c r="A128" s="244"/>
      <c r="B128" s="245"/>
      <c r="C128" s="245"/>
      <c r="D128" s="245"/>
      <c r="E128" s="245"/>
      <c r="F128" s="245"/>
      <c r="G128" s="245"/>
      <c r="H128" s="246"/>
      <c r="I128" s="247"/>
      <c r="J128" s="139"/>
      <c r="K128" s="139"/>
      <c r="L128" s="139"/>
      <c r="M128" s="139"/>
      <c r="N128" s="139"/>
      <c r="O128" s="139"/>
      <c r="P128" s="139"/>
      <c r="Q128" s="139"/>
      <c r="R128" s="141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39"/>
      <c r="AS128" s="139"/>
      <c r="AT128" s="139"/>
    </row>
    <row r="129" ht="18.75" customHeight="1">
      <c r="A129" s="139"/>
      <c r="B129" s="139"/>
      <c r="C129" s="139"/>
      <c r="D129" s="139"/>
      <c r="E129" s="139"/>
      <c r="F129" s="139"/>
      <c r="G129" s="139"/>
      <c r="H129" s="140"/>
      <c r="I129" s="139"/>
      <c r="J129" s="139"/>
      <c r="K129" s="139"/>
      <c r="L129" s="139"/>
      <c r="M129" s="139"/>
      <c r="N129" s="139"/>
      <c r="O129" s="139"/>
      <c r="P129" s="139"/>
      <c r="Q129" s="139"/>
      <c r="R129" s="141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  <c r="AQ129" s="139"/>
      <c r="AR129" s="139"/>
      <c r="AS129" s="139"/>
      <c r="AT129" s="139"/>
    </row>
    <row r="130" ht="18.75" customHeight="1">
      <c r="A130" s="139"/>
      <c r="B130" s="139"/>
      <c r="C130" s="139"/>
      <c r="D130" s="139"/>
      <c r="E130" s="139"/>
      <c r="F130" s="139"/>
      <c r="G130" s="139"/>
      <c r="H130" s="140"/>
      <c r="I130" s="139"/>
      <c r="J130" s="139"/>
      <c r="K130" s="139"/>
      <c r="L130" s="139"/>
      <c r="M130" s="139"/>
      <c r="N130" s="139"/>
      <c r="O130" s="139"/>
      <c r="P130" s="139"/>
      <c r="Q130" s="139"/>
      <c r="R130" s="141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9"/>
      <c r="AT130" s="139"/>
    </row>
    <row r="131" ht="18.75" customHeight="1">
      <c r="A131" s="139"/>
      <c r="B131" s="139"/>
      <c r="C131" s="139"/>
      <c r="D131" s="139"/>
      <c r="E131" s="139"/>
      <c r="F131" s="139"/>
      <c r="G131" s="139"/>
      <c r="H131" s="140"/>
      <c r="I131" s="139"/>
      <c r="J131" s="139"/>
      <c r="K131" s="139"/>
      <c r="L131" s="139"/>
      <c r="M131" s="139"/>
      <c r="N131" s="139"/>
      <c r="O131" s="139"/>
      <c r="P131" s="139"/>
      <c r="Q131" s="139"/>
      <c r="R131" s="141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8"/>
      <c r="I295" s="7"/>
      <c r="J295" s="7"/>
      <c r="K295" s="7"/>
      <c r="L295" s="7"/>
      <c r="M295" s="7"/>
      <c r="N295" s="7"/>
      <c r="O295" s="7"/>
      <c r="P295" s="7"/>
      <c r="Q295" s="7"/>
      <c r="R295" s="249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8"/>
      <c r="I296" s="7"/>
      <c r="J296" s="7"/>
      <c r="K296" s="7"/>
      <c r="L296" s="7"/>
      <c r="M296" s="7"/>
      <c r="N296" s="7"/>
      <c r="O296" s="7"/>
      <c r="P296" s="7"/>
      <c r="Q296" s="7"/>
      <c r="R296" s="249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8"/>
      <c r="I297" s="7"/>
      <c r="J297" s="7"/>
      <c r="K297" s="7"/>
      <c r="L297" s="7"/>
      <c r="M297" s="7"/>
      <c r="N297" s="7"/>
      <c r="O297" s="7"/>
      <c r="P297" s="7"/>
      <c r="Q297" s="7"/>
      <c r="R297" s="24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8"/>
      <c r="I298" s="7"/>
      <c r="J298" s="7"/>
      <c r="K298" s="7"/>
      <c r="L298" s="7"/>
      <c r="M298" s="7"/>
      <c r="N298" s="7"/>
      <c r="O298" s="7"/>
      <c r="P298" s="7"/>
      <c r="Q298" s="7"/>
      <c r="R298" s="24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8"/>
      <c r="I299" s="7"/>
      <c r="J299" s="7"/>
      <c r="K299" s="7"/>
      <c r="L299" s="7"/>
      <c r="M299" s="7"/>
      <c r="N299" s="7"/>
      <c r="O299" s="7"/>
      <c r="P299" s="7"/>
      <c r="Q299" s="7"/>
      <c r="R299" s="249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8"/>
      <c r="I300" s="7"/>
      <c r="J300" s="7"/>
      <c r="K300" s="7"/>
      <c r="L300" s="7"/>
      <c r="M300" s="7"/>
      <c r="N300" s="7"/>
      <c r="O300" s="7"/>
      <c r="P300" s="7"/>
      <c r="Q300" s="7"/>
      <c r="R300" s="249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8"/>
      <c r="I301" s="7"/>
      <c r="J301" s="7"/>
      <c r="K301" s="7"/>
      <c r="L301" s="7"/>
      <c r="M301" s="7"/>
      <c r="N301" s="7"/>
      <c r="O301" s="7"/>
      <c r="P301" s="7"/>
      <c r="Q301" s="7"/>
      <c r="R301" s="249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8"/>
      <c r="I302" s="7"/>
      <c r="J302" s="7"/>
      <c r="K302" s="7"/>
      <c r="L302" s="7"/>
      <c r="M302" s="7"/>
      <c r="N302" s="7"/>
      <c r="O302" s="7"/>
      <c r="P302" s="7"/>
      <c r="Q302" s="7"/>
      <c r="R302" s="249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8"/>
      <c r="I303" s="7"/>
      <c r="J303" s="7"/>
      <c r="K303" s="7"/>
      <c r="L303" s="7"/>
      <c r="M303" s="7"/>
      <c r="N303" s="7"/>
      <c r="O303" s="7"/>
      <c r="P303" s="7"/>
      <c r="Q303" s="7"/>
      <c r="R303" s="249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8"/>
      <c r="I304" s="7"/>
      <c r="J304" s="7"/>
      <c r="K304" s="7"/>
      <c r="L304" s="7"/>
      <c r="M304" s="7"/>
      <c r="N304" s="7"/>
      <c r="O304" s="7"/>
      <c r="P304" s="7"/>
      <c r="Q304" s="7"/>
      <c r="R304" s="249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8"/>
      <c r="I305" s="7"/>
      <c r="J305" s="7"/>
      <c r="K305" s="7"/>
      <c r="L305" s="7"/>
      <c r="M305" s="7"/>
      <c r="N305" s="7"/>
      <c r="O305" s="7"/>
      <c r="P305" s="7"/>
      <c r="Q305" s="7"/>
      <c r="R305" s="249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8"/>
      <c r="I306" s="7"/>
      <c r="J306" s="7"/>
      <c r="K306" s="7"/>
      <c r="L306" s="7"/>
      <c r="M306" s="7"/>
      <c r="N306" s="7"/>
      <c r="O306" s="7"/>
      <c r="P306" s="7"/>
      <c r="Q306" s="7"/>
      <c r="R306" s="249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8"/>
      <c r="I307" s="7"/>
      <c r="J307" s="7"/>
      <c r="K307" s="7"/>
      <c r="L307" s="7"/>
      <c r="M307" s="7"/>
      <c r="N307" s="7"/>
      <c r="O307" s="7"/>
      <c r="P307" s="7"/>
      <c r="Q307" s="7"/>
      <c r="R307" s="249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8"/>
      <c r="I308" s="7"/>
      <c r="J308" s="7"/>
      <c r="K308" s="7"/>
      <c r="L308" s="7"/>
      <c r="M308" s="7"/>
      <c r="N308" s="7"/>
      <c r="O308" s="7"/>
      <c r="P308" s="7"/>
      <c r="Q308" s="7"/>
      <c r="R308" s="249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8"/>
      <c r="I309" s="7"/>
      <c r="J309" s="7"/>
      <c r="K309" s="7"/>
      <c r="L309" s="7"/>
      <c r="M309" s="7"/>
      <c r="N309" s="7"/>
      <c r="O309" s="7"/>
      <c r="P309" s="7"/>
      <c r="Q309" s="7"/>
      <c r="R309" s="249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8.0" customHeight="1">
      <c r="A310" s="7"/>
      <c r="B310" s="7"/>
      <c r="C310" s="7"/>
      <c r="D310" s="7"/>
      <c r="E310" s="7"/>
      <c r="F310" s="7"/>
      <c r="G310" s="7"/>
      <c r="H310" s="248"/>
      <c r="I310" s="7"/>
      <c r="J310" s="7"/>
      <c r="K310" s="7"/>
      <c r="L310" s="7"/>
      <c r="M310" s="7"/>
      <c r="N310" s="7"/>
      <c r="O310" s="7"/>
      <c r="P310" s="7"/>
      <c r="Q310" s="7"/>
      <c r="R310" s="249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 ht="18.0" customHeight="1">
      <c r="A311" s="7"/>
      <c r="B311" s="7"/>
      <c r="C311" s="7"/>
      <c r="D311" s="7"/>
      <c r="E311" s="7"/>
      <c r="F311" s="7"/>
      <c r="G311" s="7"/>
      <c r="H311" s="248"/>
      <c r="I311" s="7"/>
      <c r="J311" s="7"/>
      <c r="K311" s="7"/>
      <c r="L311" s="7"/>
      <c r="M311" s="7"/>
      <c r="N311" s="7"/>
      <c r="O311" s="7"/>
      <c r="P311" s="7"/>
      <c r="Q311" s="7"/>
      <c r="R311" s="249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</row>
    <row r="312" ht="18.0" customHeight="1">
      <c r="A312" s="7"/>
      <c r="B312" s="7"/>
      <c r="C312" s="7"/>
      <c r="D312" s="7"/>
      <c r="E312" s="7"/>
      <c r="F312" s="7"/>
      <c r="G312" s="7"/>
      <c r="H312" s="248"/>
      <c r="I312" s="7"/>
      <c r="J312" s="7"/>
      <c r="K312" s="7"/>
      <c r="L312" s="7"/>
      <c r="M312" s="7"/>
      <c r="N312" s="7"/>
      <c r="O312" s="7"/>
      <c r="P312" s="7"/>
      <c r="Q312" s="7"/>
      <c r="R312" s="249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</row>
    <row r="313" ht="18.0" customHeight="1">
      <c r="A313" s="7"/>
      <c r="B313" s="7"/>
      <c r="C313" s="7"/>
      <c r="D313" s="7"/>
      <c r="E313" s="7"/>
      <c r="F313" s="7"/>
      <c r="G313" s="7"/>
      <c r="H313" s="248"/>
      <c r="I313" s="7"/>
      <c r="J313" s="7"/>
      <c r="K313" s="7"/>
      <c r="L313" s="7"/>
      <c r="M313" s="7"/>
      <c r="N313" s="7"/>
      <c r="O313" s="7"/>
      <c r="P313" s="7"/>
      <c r="Q313" s="7"/>
      <c r="R313" s="249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</row>
    <row r="314" ht="18.0" customHeight="1">
      <c r="A314" s="7"/>
      <c r="B314" s="7"/>
      <c r="C314" s="7"/>
      <c r="D314" s="7"/>
      <c r="E314" s="7"/>
      <c r="F314" s="7"/>
      <c r="G314" s="7"/>
      <c r="H314" s="248"/>
      <c r="I314" s="7"/>
      <c r="J314" s="7"/>
      <c r="K314" s="7"/>
      <c r="L314" s="7"/>
      <c r="M314" s="7"/>
      <c r="N314" s="7"/>
      <c r="O314" s="7"/>
      <c r="P314" s="7"/>
      <c r="Q314" s="7"/>
      <c r="R314" s="249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</row>
    <row r="315" ht="18.0" customHeight="1">
      <c r="A315" s="7"/>
      <c r="B315" s="7"/>
      <c r="C315" s="7"/>
      <c r="D315" s="7"/>
      <c r="E315" s="7"/>
      <c r="F315" s="7"/>
      <c r="G315" s="7"/>
      <c r="H315" s="248"/>
      <c r="I315" s="7"/>
      <c r="J315" s="7"/>
      <c r="K315" s="7"/>
      <c r="L315" s="7"/>
      <c r="M315" s="7"/>
      <c r="N315" s="7"/>
      <c r="O315" s="7"/>
      <c r="P315" s="7"/>
      <c r="Q315" s="7"/>
      <c r="R315" s="249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</row>
    <row r="316" ht="18.0" customHeight="1">
      <c r="A316" s="7"/>
      <c r="B316" s="7"/>
      <c r="C316" s="7"/>
      <c r="D316" s="7"/>
      <c r="E316" s="7"/>
      <c r="F316" s="7"/>
      <c r="G316" s="7"/>
      <c r="H316" s="248"/>
      <c r="I316" s="7"/>
      <c r="J316" s="7"/>
      <c r="K316" s="7"/>
      <c r="L316" s="7"/>
      <c r="M316" s="7"/>
      <c r="N316" s="7"/>
      <c r="O316" s="7"/>
      <c r="P316" s="7"/>
      <c r="Q316" s="7"/>
      <c r="R316" s="249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</row>
    <row r="317" ht="18.0" customHeight="1">
      <c r="A317" s="7"/>
      <c r="B317" s="7"/>
      <c r="C317" s="7"/>
      <c r="D317" s="7"/>
      <c r="E317" s="7"/>
      <c r="F317" s="7"/>
      <c r="G317" s="7"/>
      <c r="H317" s="248"/>
      <c r="I317" s="7"/>
      <c r="J317" s="7"/>
      <c r="K317" s="7"/>
      <c r="L317" s="7"/>
      <c r="M317" s="7"/>
      <c r="N317" s="7"/>
      <c r="O317" s="7"/>
      <c r="P317" s="7"/>
      <c r="Q317" s="7"/>
      <c r="R317" s="249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</row>
    <row r="318" ht="18.0" customHeight="1">
      <c r="A318" s="7"/>
      <c r="B318" s="7"/>
      <c r="C318" s="7"/>
      <c r="D318" s="7"/>
      <c r="E318" s="7"/>
      <c r="F318" s="7"/>
      <c r="G318" s="7"/>
      <c r="H318" s="248"/>
      <c r="I318" s="7"/>
      <c r="J318" s="7"/>
      <c r="K318" s="7"/>
      <c r="L318" s="7"/>
      <c r="M318" s="7"/>
      <c r="N318" s="7"/>
      <c r="O318" s="7"/>
      <c r="P318" s="7"/>
      <c r="Q318" s="7"/>
      <c r="R318" s="249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</row>
    <row r="319" ht="18.0" customHeight="1">
      <c r="A319" s="7"/>
      <c r="B319" s="7"/>
      <c r="C319" s="7"/>
      <c r="D319" s="7"/>
      <c r="E319" s="7"/>
      <c r="F319" s="7"/>
      <c r="G319" s="7"/>
      <c r="H319" s="248"/>
      <c r="I319" s="7"/>
      <c r="J319" s="7"/>
      <c r="K319" s="7"/>
      <c r="L319" s="7"/>
      <c r="M319" s="7"/>
      <c r="N319" s="7"/>
      <c r="O319" s="7"/>
      <c r="P319" s="7"/>
      <c r="Q319" s="7"/>
      <c r="R319" s="249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</row>
    <row r="320" ht="18.0" customHeight="1">
      <c r="A320" s="7"/>
      <c r="B320" s="7"/>
      <c r="C320" s="7"/>
      <c r="D320" s="7"/>
      <c r="E320" s="7"/>
      <c r="F320" s="7"/>
      <c r="G320" s="7"/>
      <c r="H320" s="248"/>
      <c r="I320" s="7"/>
      <c r="J320" s="7"/>
      <c r="K320" s="7"/>
      <c r="L320" s="7"/>
      <c r="M320" s="7"/>
      <c r="N320" s="7"/>
      <c r="O320" s="7"/>
      <c r="P320" s="7"/>
      <c r="Q320" s="7"/>
      <c r="R320" s="249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</row>
    <row r="321" ht="18.0" customHeight="1">
      <c r="A321" s="7"/>
      <c r="B321" s="7"/>
      <c r="C321" s="7"/>
      <c r="D321" s="7"/>
      <c r="E321" s="7"/>
      <c r="F321" s="7"/>
      <c r="G321" s="7"/>
      <c r="H321" s="248"/>
      <c r="I321" s="7"/>
      <c r="J321" s="7"/>
      <c r="K321" s="7"/>
      <c r="L321" s="7"/>
      <c r="M321" s="7"/>
      <c r="N321" s="7"/>
      <c r="O321" s="7"/>
      <c r="P321" s="7"/>
      <c r="Q321" s="7"/>
      <c r="R321" s="249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</row>
    <row r="322" ht="18.0" customHeight="1">
      <c r="A322" s="7"/>
      <c r="B322" s="7"/>
      <c r="C322" s="7"/>
      <c r="D322" s="7"/>
      <c r="E322" s="7"/>
      <c r="F322" s="7"/>
      <c r="G322" s="7"/>
      <c r="H322" s="248"/>
      <c r="I322" s="7"/>
      <c r="J322" s="7"/>
      <c r="K322" s="7"/>
      <c r="L322" s="7"/>
      <c r="M322" s="7"/>
      <c r="N322" s="7"/>
      <c r="O322" s="7"/>
      <c r="P322" s="7"/>
      <c r="Q322" s="7"/>
      <c r="R322" s="249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</row>
    <row r="323" ht="18.0" customHeight="1">
      <c r="A323" s="7"/>
      <c r="B323" s="7"/>
      <c r="C323" s="7"/>
      <c r="D323" s="7"/>
      <c r="E323" s="7"/>
      <c r="F323" s="7"/>
      <c r="G323" s="7"/>
      <c r="H323" s="248"/>
      <c r="I323" s="7"/>
      <c r="J323" s="7"/>
      <c r="K323" s="7"/>
      <c r="L323" s="7"/>
      <c r="M323" s="7"/>
      <c r="N323" s="7"/>
      <c r="O323" s="7"/>
      <c r="P323" s="7"/>
      <c r="Q323" s="7"/>
      <c r="R323" s="249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</row>
    <row r="324" ht="18.0" customHeight="1">
      <c r="A324" s="7"/>
      <c r="B324" s="7"/>
      <c r="C324" s="7"/>
      <c r="D324" s="7"/>
      <c r="E324" s="7"/>
      <c r="F324" s="7"/>
      <c r="G324" s="7"/>
      <c r="H324" s="248"/>
      <c r="I324" s="7"/>
      <c r="J324" s="7"/>
      <c r="K324" s="7"/>
      <c r="L324" s="7"/>
      <c r="M324" s="7"/>
      <c r="N324" s="7"/>
      <c r="O324" s="7"/>
      <c r="P324" s="7"/>
      <c r="Q324" s="7"/>
      <c r="R324" s="249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</row>
    <row r="325" ht="18.0" customHeight="1">
      <c r="A325" s="7"/>
      <c r="B325" s="7"/>
      <c r="C325" s="7"/>
      <c r="D325" s="7"/>
      <c r="E325" s="7"/>
      <c r="F325" s="7"/>
      <c r="G325" s="7"/>
      <c r="H325" s="248"/>
      <c r="I325" s="7"/>
      <c r="J325" s="7"/>
      <c r="K325" s="7"/>
      <c r="L325" s="7"/>
      <c r="M325" s="7"/>
      <c r="N325" s="7"/>
      <c r="O325" s="7"/>
      <c r="P325" s="7"/>
      <c r="Q325" s="7"/>
      <c r="R325" s="249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</row>
    <row r="326" ht="18.0" customHeight="1">
      <c r="A326" s="7"/>
      <c r="B326" s="7"/>
      <c r="C326" s="7"/>
      <c r="D326" s="7"/>
      <c r="E326" s="7"/>
      <c r="F326" s="7"/>
      <c r="G326" s="7"/>
      <c r="H326" s="248"/>
      <c r="I326" s="7"/>
      <c r="J326" s="7"/>
      <c r="K326" s="7"/>
      <c r="L326" s="7"/>
      <c r="M326" s="7"/>
      <c r="N326" s="7"/>
      <c r="O326" s="7"/>
      <c r="P326" s="7"/>
      <c r="Q326" s="7"/>
      <c r="R326" s="249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</row>
    <row r="327" ht="18.0" customHeight="1">
      <c r="A327" s="7"/>
      <c r="B327" s="7"/>
      <c r="C327" s="7"/>
      <c r="D327" s="7"/>
      <c r="E327" s="7"/>
      <c r="F327" s="7"/>
      <c r="G327" s="7"/>
      <c r="H327" s="248"/>
      <c r="I327" s="7"/>
      <c r="J327" s="7"/>
      <c r="K327" s="7"/>
      <c r="L327" s="7"/>
      <c r="M327" s="7"/>
      <c r="N327" s="7"/>
      <c r="O327" s="7"/>
      <c r="P327" s="7"/>
      <c r="Q327" s="7"/>
      <c r="R327" s="249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88:E88"/>
    <mergeCell ref="C102:E10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44392.0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97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98</v>
      </c>
      <c r="C8" s="154">
        <v>24.5</v>
      </c>
      <c r="D8" s="155">
        <v>0.0521</v>
      </c>
      <c r="E8" s="156">
        <f>273.514*15.2</f>
        <v>4157.4128</v>
      </c>
      <c r="F8" s="156"/>
      <c r="G8" s="156"/>
      <c r="H8" s="157">
        <v>15.2</v>
      </c>
      <c r="I8" s="158">
        <f t="shared" ref="I8:I24" si="1">+D8*E8</f>
        <v>216.6012069</v>
      </c>
      <c r="J8" s="159">
        <f t="shared" ref="J8:J24" si="2">E8-I8</f>
        <v>3940.811593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70</v>
      </c>
      <c r="C9" s="154">
        <v>22.5</v>
      </c>
      <c r="D9" s="155">
        <v>0.0805</v>
      </c>
      <c r="E9" s="156">
        <f>229.721*65.7</f>
        <v>15092.6697</v>
      </c>
      <c r="F9" s="156"/>
      <c r="G9" s="156"/>
      <c r="H9" s="157">
        <v>65.7</v>
      </c>
      <c r="I9" s="158">
        <f t="shared" si="1"/>
        <v>1214.959911</v>
      </c>
      <c r="J9" s="159">
        <f t="shared" si="2"/>
        <v>13877.70979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99</v>
      </c>
      <c r="C10" s="154">
        <v>18.5</v>
      </c>
      <c r="D10" s="155">
        <v>0.1168</v>
      </c>
      <c r="E10" s="156">
        <f>188.155*14.2</f>
        <v>2671.801</v>
      </c>
      <c r="F10" s="156"/>
      <c r="G10" s="156"/>
      <c r="H10" s="157">
        <v>14.2</v>
      </c>
      <c r="I10" s="158">
        <f t="shared" si="1"/>
        <v>312.0663568</v>
      </c>
      <c r="J10" s="159">
        <f t="shared" si="2"/>
        <v>2359.734643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hidden="1" customHeight="1">
      <c r="A11" s="153">
        <v>4.0</v>
      </c>
      <c r="B11" s="174"/>
      <c r="C11" s="154"/>
      <c r="D11" s="250"/>
      <c r="E11" s="251"/>
      <c r="F11" s="251"/>
      <c r="G11" s="251"/>
      <c r="H11" s="157"/>
      <c r="I11" s="158">
        <f t="shared" si="1"/>
        <v>0</v>
      </c>
      <c r="J11" s="159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hidden="1" customHeight="1">
      <c r="A12" s="153">
        <v>5.0</v>
      </c>
      <c r="B12" s="174"/>
      <c r="C12" s="174"/>
      <c r="D12" s="250"/>
      <c r="E12" s="251"/>
      <c r="F12" s="251"/>
      <c r="G12" s="251"/>
      <c r="H12" s="157"/>
      <c r="I12" s="158">
        <f t="shared" si="1"/>
        <v>0</v>
      </c>
      <c r="J12" s="159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21921.8835</v>
      </c>
      <c r="F25" s="165"/>
      <c r="G25" s="165"/>
      <c r="H25" s="166"/>
      <c r="I25" s="167">
        <f t="shared" ref="I25:J25" si="3">SUM(I8:I24)</f>
        <v>1743.627475</v>
      </c>
      <c r="J25" s="168">
        <f t="shared" si="3"/>
        <v>20178.25603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100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98</v>
      </c>
      <c r="C32" s="180">
        <v>89.0</v>
      </c>
      <c r="D32" s="180">
        <v>204.0</v>
      </c>
      <c r="E32" s="180">
        <v>160.0</v>
      </c>
      <c r="F32" s="180">
        <f t="shared" ref="F32:F62" si="5">VALUE(IF(RIGHT(B32, 1)="%", RIGHT(B32, 3), 0))</f>
        <v>0</v>
      </c>
      <c r="G32" s="180">
        <f t="shared" ref="G32:G62" si="6">+R32*C32/100*D32/100*E32/100</f>
        <v>78.43392</v>
      </c>
      <c r="H32" s="181">
        <f t="shared" ref="H32:H62" si="7">IF(F32=0, G32, F32*G32)</f>
        <v>78.43392</v>
      </c>
      <c r="I32" s="180">
        <v>1.0</v>
      </c>
      <c r="J32" s="182">
        <f t="shared" ref="J32:J62" si="8">+I32*H32</f>
        <v>78.43392</v>
      </c>
      <c r="K32" s="139"/>
      <c r="L32" s="173">
        <f>D32*25.4/1000</f>
        <v>5.1816</v>
      </c>
      <c r="M32" s="174">
        <f>+I32</f>
        <v>1</v>
      </c>
      <c r="N32" s="174">
        <f>M32*L32</f>
        <v>5.1816</v>
      </c>
      <c r="O32" s="139"/>
      <c r="P32" s="139"/>
      <c r="Q32" s="173"/>
      <c r="R32" s="183">
        <v>27.0</v>
      </c>
      <c r="S32" s="173">
        <f t="shared" ref="S32:S63" si="9">E32/100</f>
        <v>1.6</v>
      </c>
      <c r="T32" s="174">
        <f t="shared" ref="T32:T63" si="10">I32</f>
        <v>1</v>
      </c>
      <c r="U32" s="174">
        <f t="shared" ref="U32:U63" si="11">T32*S32</f>
        <v>1.6</v>
      </c>
      <c r="V32" s="184">
        <f t="shared" ref="V32:V62" si="12">R32*C32/100*D32/100*E32/100</f>
        <v>78.43392</v>
      </c>
      <c r="W32" s="173">
        <f t="shared" ref="W32:X32" si="4">C32/100</f>
        <v>0.89</v>
      </c>
      <c r="X32" s="173">
        <f t="shared" si="4"/>
        <v>2.04</v>
      </c>
      <c r="Y32" s="173">
        <f t="shared" ref="Y32:Y63" si="14">U32</f>
        <v>1.6</v>
      </c>
      <c r="Z32" s="185">
        <f t="shared" ref="Z32:Z63" si="15">W32*X32*Y32</f>
        <v>2.90496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98</v>
      </c>
      <c r="C33" s="186">
        <v>100.0</v>
      </c>
      <c r="D33" s="186">
        <v>204.0</v>
      </c>
      <c r="E33" s="186">
        <v>132.0</v>
      </c>
      <c r="F33" s="186">
        <f t="shared" si="5"/>
        <v>0</v>
      </c>
      <c r="G33" s="186">
        <f t="shared" si="6"/>
        <v>72.7056</v>
      </c>
      <c r="H33" s="187">
        <f t="shared" si="7"/>
        <v>72.7056</v>
      </c>
      <c r="I33" s="186">
        <v>1.0</v>
      </c>
      <c r="J33" s="188">
        <f t="shared" si="8"/>
        <v>72.7056</v>
      </c>
      <c r="K33" s="139"/>
      <c r="L33" s="173"/>
      <c r="M33" s="174"/>
      <c r="N33" s="174"/>
      <c r="O33" s="139"/>
      <c r="P33" s="139"/>
      <c r="Q33" s="173"/>
      <c r="R33" s="183">
        <v>27.0</v>
      </c>
      <c r="S33" s="173">
        <f t="shared" si="9"/>
        <v>1.32</v>
      </c>
      <c r="T33" s="174">
        <f t="shared" si="10"/>
        <v>1</v>
      </c>
      <c r="U33" s="174">
        <f t="shared" si="11"/>
        <v>1.32</v>
      </c>
      <c r="V33" s="184">
        <f t="shared" si="12"/>
        <v>72.7056</v>
      </c>
      <c r="W33" s="173">
        <f t="shared" ref="W33:X33" si="13">C33/100</f>
        <v>1</v>
      </c>
      <c r="X33" s="173">
        <f t="shared" si="13"/>
        <v>2.04</v>
      </c>
      <c r="Y33" s="173">
        <f t="shared" si="14"/>
        <v>1.32</v>
      </c>
      <c r="Z33" s="185">
        <f t="shared" si="15"/>
        <v>2.6928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98</v>
      </c>
      <c r="C34" s="186">
        <v>99.0</v>
      </c>
      <c r="D34" s="186">
        <v>204.0</v>
      </c>
      <c r="E34" s="186">
        <v>187.0</v>
      </c>
      <c r="F34" s="186">
        <f t="shared" si="5"/>
        <v>0</v>
      </c>
      <c r="G34" s="186">
        <f t="shared" si="6"/>
        <v>101.969604</v>
      </c>
      <c r="H34" s="187">
        <f t="shared" si="7"/>
        <v>101.969604</v>
      </c>
      <c r="I34" s="186">
        <v>1.0</v>
      </c>
      <c r="J34" s="188">
        <f t="shared" si="8"/>
        <v>101.969604</v>
      </c>
      <c r="K34" s="139"/>
      <c r="L34" s="173">
        <f t="shared" ref="L34:L56" si="17">D34*25.4/1000</f>
        <v>5.1816</v>
      </c>
      <c r="M34" s="174">
        <f t="shared" ref="M34:M62" si="18">+I34</f>
        <v>1</v>
      </c>
      <c r="N34" s="174">
        <f t="shared" ref="N34:N56" si="19">M34*L34</f>
        <v>5.1816</v>
      </c>
      <c r="O34" s="139"/>
      <c r="P34" s="139"/>
      <c r="Q34" s="173"/>
      <c r="R34" s="183">
        <v>27.0</v>
      </c>
      <c r="S34" s="173">
        <f t="shared" si="9"/>
        <v>1.87</v>
      </c>
      <c r="T34" s="174">
        <f t="shared" si="10"/>
        <v>1</v>
      </c>
      <c r="U34" s="174">
        <f t="shared" si="11"/>
        <v>1.87</v>
      </c>
      <c r="V34" s="184">
        <f t="shared" si="12"/>
        <v>101.969604</v>
      </c>
      <c r="W34" s="173">
        <f t="shared" ref="W34:X34" si="16">C34/100</f>
        <v>0.99</v>
      </c>
      <c r="X34" s="173">
        <f t="shared" si="16"/>
        <v>2.04</v>
      </c>
      <c r="Y34" s="173">
        <f t="shared" si="14"/>
        <v>1.87</v>
      </c>
      <c r="Z34" s="185">
        <f t="shared" si="15"/>
        <v>3.776652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98</v>
      </c>
      <c r="C35" s="186">
        <v>99.0</v>
      </c>
      <c r="D35" s="186">
        <v>204.0</v>
      </c>
      <c r="E35" s="186">
        <v>188.0</v>
      </c>
      <c r="F35" s="186">
        <f t="shared" si="5"/>
        <v>0</v>
      </c>
      <c r="G35" s="186">
        <f t="shared" si="6"/>
        <v>102.514896</v>
      </c>
      <c r="H35" s="187">
        <f t="shared" si="7"/>
        <v>102.514896</v>
      </c>
      <c r="I35" s="186">
        <v>3.0</v>
      </c>
      <c r="J35" s="188">
        <f t="shared" si="8"/>
        <v>307.544688</v>
      </c>
      <c r="K35" s="139"/>
      <c r="L35" s="173">
        <f t="shared" si="17"/>
        <v>5.1816</v>
      </c>
      <c r="M35" s="174">
        <f t="shared" si="18"/>
        <v>3</v>
      </c>
      <c r="N35" s="174">
        <f t="shared" si="19"/>
        <v>15.5448</v>
      </c>
      <c r="O35" s="139"/>
      <c r="P35" s="139"/>
      <c r="Q35" s="173"/>
      <c r="R35" s="183">
        <v>27.0</v>
      </c>
      <c r="S35" s="173">
        <f t="shared" si="9"/>
        <v>1.88</v>
      </c>
      <c r="T35" s="174">
        <f t="shared" si="10"/>
        <v>3</v>
      </c>
      <c r="U35" s="174">
        <f t="shared" si="11"/>
        <v>5.64</v>
      </c>
      <c r="V35" s="184">
        <f t="shared" si="12"/>
        <v>102.514896</v>
      </c>
      <c r="W35" s="173">
        <f t="shared" ref="W35:X35" si="20">C35/100</f>
        <v>0.99</v>
      </c>
      <c r="X35" s="173">
        <f t="shared" si="20"/>
        <v>2.04</v>
      </c>
      <c r="Y35" s="173">
        <f t="shared" si="14"/>
        <v>5.64</v>
      </c>
      <c r="Z35" s="185">
        <f t="shared" si="15"/>
        <v>11.390544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98</v>
      </c>
      <c r="C36" s="186">
        <v>95.0</v>
      </c>
      <c r="D36" s="186">
        <v>204.0</v>
      </c>
      <c r="E36" s="186">
        <v>196.0</v>
      </c>
      <c r="F36" s="186">
        <f t="shared" si="5"/>
        <v>0</v>
      </c>
      <c r="G36" s="186">
        <f t="shared" si="6"/>
        <v>102.55896</v>
      </c>
      <c r="H36" s="187">
        <f t="shared" si="7"/>
        <v>102.55896</v>
      </c>
      <c r="I36" s="186">
        <v>1.0</v>
      </c>
      <c r="J36" s="188">
        <f t="shared" si="8"/>
        <v>102.55896</v>
      </c>
      <c r="K36" s="139"/>
      <c r="L36" s="173">
        <f t="shared" si="17"/>
        <v>5.1816</v>
      </c>
      <c r="M36" s="174">
        <f t="shared" si="18"/>
        <v>1</v>
      </c>
      <c r="N36" s="174">
        <f t="shared" si="19"/>
        <v>5.1816</v>
      </c>
      <c r="O36" s="139"/>
      <c r="P36" s="139"/>
      <c r="Q36" s="173"/>
      <c r="R36" s="183">
        <v>27.0</v>
      </c>
      <c r="S36" s="173">
        <f t="shared" si="9"/>
        <v>1.96</v>
      </c>
      <c r="T36" s="174">
        <f t="shared" si="10"/>
        <v>1</v>
      </c>
      <c r="U36" s="174">
        <f t="shared" si="11"/>
        <v>1.96</v>
      </c>
      <c r="V36" s="184">
        <f t="shared" si="12"/>
        <v>102.55896</v>
      </c>
      <c r="W36" s="173">
        <f t="shared" ref="W36:X36" si="21">C36/100</f>
        <v>0.95</v>
      </c>
      <c r="X36" s="173">
        <f t="shared" si="21"/>
        <v>2.04</v>
      </c>
      <c r="Y36" s="173">
        <f t="shared" si="14"/>
        <v>1.96</v>
      </c>
      <c r="Z36" s="185">
        <f t="shared" si="15"/>
        <v>3.79848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98</v>
      </c>
      <c r="C37" s="186">
        <v>95.0</v>
      </c>
      <c r="D37" s="186">
        <v>204.0</v>
      </c>
      <c r="E37" s="186">
        <v>184.0</v>
      </c>
      <c r="F37" s="186">
        <f t="shared" si="5"/>
        <v>0</v>
      </c>
      <c r="G37" s="186">
        <f t="shared" si="6"/>
        <v>96.27984</v>
      </c>
      <c r="H37" s="187">
        <f t="shared" si="7"/>
        <v>96.27984</v>
      </c>
      <c r="I37" s="186">
        <v>1.0</v>
      </c>
      <c r="J37" s="188">
        <f t="shared" si="8"/>
        <v>96.27984</v>
      </c>
      <c r="K37" s="139"/>
      <c r="L37" s="173">
        <f t="shared" si="17"/>
        <v>5.1816</v>
      </c>
      <c r="M37" s="174">
        <f t="shared" si="18"/>
        <v>1</v>
      </c>
      <c r="N37" s="174">
        <f t="shared" si="19"/>
        <v>5.1816</v>
      </c>
      <c r="O37" s="139"/>
      <c r="P37" s="139"/>
      <c r="Q37" s="173"/>
      <c r="R37" s="183">
        <v>27.0</v>
      </c>
      <c r="S37" s="173">
        <f t="shared" si="9"/>
        <v>1.84</v>
      </c>
      <c r="T37" s="174">
        <f t="shared" si="10"/>
        <v>1</v>
      </c>
      <c r="U37" s="174">
        <f t="shared" si="11"/>
        <v>1.84</v>
      </c>
      <c r="V37" s="184">
        <f t="shared" si="12"/>
        <v>96.27984</v>
      </c>
      <c r="W37" s="173">
        <f t="shared" ref="W37:X37" si="22">C37/100</f>
        <v>0.95</v>
      </c>
      <c r="X37" s="173">
        <f t="shared" si="22"/>
        <v>2.04</v>
      </c>
      <c r="Y37" s="173">
        <f t="shared" si="14"/>
        <v>1.84</v>
      </c>
      <c r="Z37" s="185">
        <f t="shared" si="15"/>
        <v>3.56592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98</v>
      </c>
      <c r="C38" s="186">
        <v>95.0</v>
      </c>
      <c r="D38" s="186">
        <v>204.0</v>
      </c>
      <c r="E38" s="186">
        <v>192.0</v>
      </c>
      <c r="F38" s="186">
        <f t="shared" si="5"/>
        <v>0</v>
      </c>
      <c r="G38" s="186">
        <f t="shared" si="6"/>
        <v>100.46592</v>
      </c>
      <c r="H38" s="187">
        <f t="shared" si="7"/>
        <v>100.46592</v>
      </c>
      <c r="I38" s="186">
        <v>1.0</v>
      </c>
      <c r="J38" s="188">
        <f t="shared" si="8"/>
        <v>100.46592</v>
      </c>
      <c r="K38" s="139"/>
      <c r="L38" s="173">
        <f t="shared" si="17"/>
        <v>5.1816</v>
      </c>
      <c r="M38" s="174">
        <f t="shared" si="18"/>
        <v>1</v>
      </c>
      <c r="N38" s="174">
        <f t="shared" si="19"/>
        <v>5.1816</v>
      </c>
      <c r="O38" s="139"/>
      <c r="P38" s="139"/>
      <c r="Q38" s="173"/>
      <c r="R38" s="183">
        <v>27.0</v>
      </c>
      <c r="S38" s="173">
        <f t="shared" si="9"/>
        <v>1.92</v>
      </c>
      <c r="T38" s="174">
        <f t="shared" si="10"/>
        <v>1</v>
      </c>
      <c r="U38" s="174">
        <f t="shared" si="11"/>
        <v>1.92</v>
      </c>
      <c r="V38" s="184">
        <f t="shared" si="12"/>
        <v>100.46592</v>
      </c>
      <c r="W38" s="173">
        <f t="shared" ref="W38:X38" si="23">C38/100</f>
        <v>0.95</v>
      </c>
      <c r="X38" s="173">
        <f t="shared" si="23"/>
        <v>2.04</v>
      </c>
      <c r="Y38" s="173">
        <f t="shared" si="14"/>
        <v>1.92</v>
      </c>
      <c r="Z38" s="185">
        <f t="shared" si="15"/>
        <v>3.72096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98</v>
      </c>
      <c r="C39" s="186">
        <v>102.0</v>
      </c>
      <c r="D39" s="186">
        <v>204.0</v>
      </c>
      <c r="E39" s="186">
        <v>2394.0</v>
      </c>
      <c r="F39" s="186">
        <f t="shared" si="5"/>
        <v>0</v>
      </c>
      <c r="G39" s="186">
        <f t="shared" si="6"/>
        <v>1344.987504</v>
      </c>
      <c r="H39" s="187">
        <f t="shared" si="7"/>
        <v>1344.987504</v>
      </c>
      <c r="I39" s="186">
        <v>1.0</v>
      </c>
      <c r="J39" s="188">
        <f t="shared" si="8"/>
        <v>1344.987504</v>
      </c>
      <c r="K39" s="139"/>
      <c r="L39" s="173">
        <f t="shared" si="17"/>
        <v>5.1816</v>
      </c>
      <c r="M39" s="174">
        <f t="shared" si="18"/>
        <v>1</v>
      </c>
      <c r="N39" s="174">
        <f t="shared" si="19"/>
        <v>5.1816</v>
      </c>
      <c r="O39" s="139"/>
      <c r="P39" s="139"/>
      <c r="Q39" s="173">
        <v>1320.0</v>
      </c>
      <c r="R39" s="183">
        <v>27.0</v>
      </c>
      <c r="S39" s="173">
        <f t="shared" si="9"/>
        <v>23.94</v>
      </c>
      <c r="T39" s="174">
        <f t="shared" si="10"/>
        <v>1</v>
      </c>
      <c r="U39" s="174">
        <f t="shared" si="11"/>
        <v>23.94</v>
      </c>
      <c r="V39" s="184">
        <f t="shared" si="12"/>
        <v>1344.987504</v>
      </c>
      <c r="W39" s="173">
        <f t="shared" ref="W39:X39" si="24">C39/100</f>
        <v>1.02</v>
      </c>
      <c r="X39" s="173">
        <f t="shared" si="24"/>
        <v>2.04</v>
      </c>
      <c r="Y39" s="173">
        <f t="shared" si="14"/>
        <v>23.94</v>
      </c>
      <c r="Z39" s="185">
        <f t="shared" si="15"/>
        <v>49.814352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86" t="s">
        <v>98</v>
      </c>
      <c r="C40" s="186">
        <v>103.0</v>
      </c>
      <c r="D40" s="186">
        <v>204.0</v>
      </c>
      <c r="E40" s="186">
        <v>2786.0</v>
      </c>
      <c r="F40" s="186">
        <f t="shared" si="5"/>
        <v>0</v>
      </c>
      <c r="G40" s="186">
        <f t="shared" si="6"/>
        <v>1580.564664</v>
      </c>
      <c r="H40" s="187">
        <f t="shared" si="7"/>
        <v>1580.564664</v>
      </c>
      <c r="I40" s="186">
        <v>1.0</v>
      </c>
      <c r="J40" s="188">
        <f t="shared" si="8"/>
        <v>1580.564664</v>
      </c>
      <c r="K40" s="139"/>
      <c r="L40" s="173">
        <f t="shared" si="17"/>
        <v>5.1816</v>
      </c>
      <c r="M40" s="174">
        <f t="shared" si="18"/>
        <v>1</v>
      </c>
      <c r="N40" s="174">
        <f t="shared" si="19"/>
        <v>5.1816</v>
      </c>
      <c r="O40" s="139"/>
      <c r="P40" s="139"/>
      <c r="Q40" s="173">
        <v>1600.0</v>
      </c>
      <c r="R40" s="183">
        <v>27.0</v>
      </c>
      <c r="S40" s="173">
        <f t="shared" si="9"/>
        <v>27.86</v>
      </c>
      <c r="T40" s="174">
        <f t="shared" si="10"/>
        <v>1</v>
      </c>
      <c r="U40" s="174">
        <f t="shared" si="11"/>
        <v>27.86</v>
      </c>
      <c r="V40" s="184">
        <f t="shared" si="12"/>
        <v>1580.564664</v>
      </c>
      <c r="W40" s="173">
        <f t="shared" ref="W40:X40" si="25">C40/100</f>
        <v>1.03</v>
      </c>
      <c r="X40" s="173">
        <f t="shared" si="25"/>
        <v>2.04</v>
      </c>
      <c r="Y40" s="173">
        <f t="shared" si="14"/>
        <v>27.86</v>
      </c>
      <c r="Z40" s="185">
        <f t="shared" si="15"/>
        <v>58.539432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79" t="s">
        <v>70</v>
      </c>
      <c r="C41" s="180">
        <v>82.0</v>
      </c>
      <c r="D41" s="180">
        <v>203.0</v>
      </c>
      <c r="E41" s="180">
        <v>197.0</v>
      </c>
      <c r="F41" s="180">
        <f t="shared" si="5"/>
        <v>0</v>
      </c>
      <c r="G41" s="180">
        <f t="shared" si="6"/>
        <v>77.062657</v>
      </c>
      <c r="H41" s="181">
        <f t="shared" si="7"/>
        <v>77.062657</v>
      </c>
      <c r="I41" s="180">
        <v>1.0</v>
      </c>
      <c r="J41" s="182">
        <f t="shared" si="8"/>
        <v>77.062657</v>
      </c>
      <c r="K41" s="139"/>
      <c r="L41" s="173">
        <f t="shared" si="17"/>
        <v>5.1562</v>
      </c>
      <c r="M41" s="174">
        <f t="shared" si="18"/>
        <v>1</v>
      </c>
      <c r="N41" s="174">
        <f t="shared" si="19"/>
        <v>5.1562</v>
      </c>
      <c r="O41" s="139"/>
      <c r="P41" s="139"/>
      <c r="Q41" s="173"/>
      <c r="R41" s="183">
        <v>23.5</v>
      </c>
      <c r="S41" s="173">
        <f t="shared" si="9"/>
        <v>1.97</v>
      </c>
      <c r="T41" s="174">
        <f t="shared" si="10"/>
        <v>1</v>
      </c>
      <c r="U41" s="174">
        <f t="shared" si="11"/>
        <v>1.97</v>
      </c>
      <c r="V41" s="184">
        <f t="shared" si="12"/>
        <v>77.062657</v>
      </c>
      <c r="W41" s="173">
        <f t="shared" ref="W41:X41" si="26">C41/100</f>
        <v>0.82</v>
      </c>
      <c r="X41" s="173">
        <f t="shared" si="26"/>
        <v>2.03</v>
      </c>
      <c r="Y41" s="173">
        <f t="shared" si="14"/>
        <v>1.97</v>
      </c>
      <c r="Z41" s="185">
        <f t="shared" si="15"/>
        <v>3.279262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70</v>
      </c>
      <c r="C42" s="186">
        <v>98.0</v>
      </c>
      <c r="D42" s="186">
        <v>203.0</v>
      </c>
      <c r="E42" s="186">
        <v>110.0</v>
      </c>
      <c r="F42" s="186">
        <f t="shared" si="5"/>
        <v>0</v>
      </c>
      <c r="G42" s="186">
        <f t="shared" si="6"/>
        <v>51.42599</v>
      </c>
      <c r="H42" s="187">
        <f t="shared" si="7"/>
        <v>51.42599</v>
      </c>
      <c r="I42" s="186">
        <v>1.0</v>
      </c>
      <c r="J42" s="188">
        <f t="shared" si="8"/>
        <v>51.42599</v>
      </c>
      <c r="K42" s="139"/>
      <c r="L42" s="173">
        <f t="shared" si="17"/>
        <v>5.1562</v>
      </c>
      <c r="M42" s="174">
        <f t="shared" si="18"/>
        <v>1</v>
      </c>
      <c r="N42" s="174">
        <f t="shared" si="19"/>
        <v>5.1562</v>
      </c>
      <c r="O42" s="139"/>
      <c r="P42" s="139"/>
      <c r="Q42" s="173"/>
      <c r="R42" s="183">
        <v>23.5</v>
      </c>
      <c r="S42" s="173">
        <f t="shared" si="9"/>
        <v>1.1</v>
      </c>
      <c r="T42" s="174">
        <f t="shared" si="10"/>
        <v>1</v>
      </c>
      <c r="U42" s="174">
        <f t="shared" si="11"/>
        <v>1.1</v>
      </c>
      <c r="V42" s="184">
        <f t="shared" si="12"/>
        <v>51.42599</v>
      </c>
      <c r="W42" s="173">
        <f t="shared" ref="W42:X42" si="27">C42/100</f>
        <v>0.98</v>
      </c>
      <c r="X42" s="173">
        <f t="shared" si="27"/>
        <v>2.03</v>
      </c>
      <c r="Y42" s="173">
        <f t="shared" si="14"/>
        <v>1.1</v>
      </c>
      <c r="Z42" s="185">
        <f t="shared" si="15"/>
        <v>2.18834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70</v>
      </c>
      <c r="C43" s="186">
        <v>73.0</v>
      </c>
      <c r="D43" s="186">
        <v>203.0</v>
      </c>
      <c r="E43" s="186">
        <v>145.0</v>
      </c>
      <c r="F43" s="186">
        <f t="shared" si="5"/>
        <v>0</v>
      </c>
      <c r="G43" s="186">
        <f t="shared" si="6"/>
        <v>50.4957425</v>
      </c>
      <c r="H43" s="187">
        <f t="shared" si="7"/>
        <v>50.4957425</v>
      </c>
      <c r="I43" s="186">
        <v>1.0</v>
      </c>
      <c r="J43" s="188">
        <f t="shared" si="8"/>
        <v>50.4957425</v>
      </c>
      <c r="K43" s="139"/>
      <c r="L43" s="173">
        <f t="shared" si="17"/>
        <v>5.1562</v>
      </c>
      <c r="M43" s="174">
        <f t="shared" si="18"/>
        <v>1</v>
      </c>
      <c r="N43" s="174">
        <f t="shared" si="19"/>
        <v>5.1562</v>
      </c>
      <c r="O43" s="139"/>
      <c r="P43" s="139"/>
      <c r="Q43" s="173"/>
      <c r="R43" s="183">
        <v>23.5</v>
      </c>
      <c r="S43" s="173">
        <f t="shared" si="9"/>
        <v>1.45</v>
      </c>
      <c r="T43" s="174">
        <f t="shared" si="10"/>
        <v>1</v>
      </c>
      <c r="U43" s="174">
        <f t="shared" si="11"/>
        <v>1.45</v>
      </c>
      <c r="V43" s="184">
        <f t="shared" si="12"/>
        <v>50.4957425</v>
      </c>
      <c r="W43" s="173">
        <f t="shared" ref="W43:X43" si="28">C43/100</f>
        <v>0.73</v>
      </c>
      <c r="X43" s="173">
        <f t="shared" si="28"/>
        <v>2.03</v>
      </c>
      <c r="Y43" s="173">
        <f t="shared" si="14"/>
        <v>1.45</v>
      </c>
      <c r="Z43" s="185">
        <f t="shared" si="15"/>
        <v>2.148755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70</v>
      </c>
      <c r="C44" s="186">
        <v>100.0</v>
      </c>
      <c r="D44" s="186">
        <v>204.0</v>
      </c>
      <c r="E44" s="186">
        <v>2775.0</v>
      </c>
      <c r="F44" s="186">
        <f t="shared" si="5"/>
        <v>0</v>
      </c>
      <c r="G44" s="186">
        <f t="shared" si="6"/>
        <v>1330.335</v>
      </c>
      <c r="H44" s="187">
        <f t="shared" si="7"/>
        <v>1330.335</v>
      </c>
      <c r="I44" s="186">
        <v>1.0</v>
      </c>
      <c r="J44" s="188">
        <f t="shared" si="8"/>
        <v>1330.335</v>
      </c>
      <c r="K44" s="139"/>
      <c r="L44" s="173">
        <f t="shared" si="17"/>
        <v>5.1816</v>
      </c>
      <c r="M44" s="174">
        <f t="shared" si="18"/>
        <v>1</v>
      </c>
      <c r="N44" s="174">
        <f t="shared" si="19"/>
        <v>5.1816</v>
      </c>
      <c r="O44" s="139"/>
      <c r="P44" s="139"/>
      <c r="Q44" s="173">
        <v>1355.0</v>
      </c>
      <c r="R44" s="183">
        <v>23.5</v>
      </c>
      <c r="S44" s="173">
        <f t="shared" si="9"/>
        <v>27.75</v>
      </c>
      <c r="T44" s="174">
        <f t="shared" si="10"/>
        <v>1</v>
      </c>
      <c r="U44" s="174">
        <f t="shared" si="11"/>
        <v>27.75</v>
      </c>
      <c r="V44" s="184">
        <f t="shared" si="12"/>
        <v>1330.335</v>
      </c>
      <c r="W44" s="173">
        <f t="shared" ref="W44:X44" si="29">C44/100</f>
        <v>1</v>
      </c>
      <c r="X44" s="173">
        <f t="shared" si="29"/>
        <v>2.04</v>
      </c>
      <c r="Y44" s="173">
        <f t="shared" si="14"/>
        <v>27.75</v>
      </c>
      <c r="Z44" s="185">
        <f t="shared" si="15"/>
        <v>56.61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70</v>
      </c>
      <c r="C45" s="186">
        <v>103.0</v>
      </c>
      <c r="D45" s="186">
        <v>204.0</v>
      </c>
      <c r="E45" s="186">
        <v>2775.0</v>
      </c>
      <c r="F45" s="186">
        <f t="shared" si="5"/>
        <v>0</v>
      </c>
      <c r="G45" s="186">
        <f t="shared" si="6"/>
        <v>1370.24505</v>
      </c>
      <c r="H45" s="187">
        <f t="shared" si="7"/>
        <v>1370.24505</v>
      </c>
      <c r="I45" s="186">
        <v>1.0</v>
      </c>
      <c r="J45" s="188">
        <f t="shared" si="8"/>
        <v>1370.24505</v>
      </c>
      <c r="K45" s="139"/>
      <c r="L45" s="173">
        <f t="shared" si="17"/>
        <v>5.1816</v>
      </c>
      <c r="M45" s="174">
        <f t="shared" si="18"/>
        <v>1</v>
      </c>
      <c r="N45" s="174">
        <f t="shared" si="19"/>
        <v>5.1816</v>
      </c>
      <c r="O45" s="139"/>
      <c r="P45" s="139"/>
      <c r="Q45" s="173">
        <v>1330.0</v>
      </c>
      <c r="R45" s="183">
        <v>23.5</v>
      </c>
      <c r="S45" s="173">
        <f t="shared" si="9"/>
        <v>27.75</v>
      </c>
      <c r="T45" s="174">
        <f t="shared" si="10"/>
        <v>1</v>
      </c>
      <c r="U45" s="174">
        <f t="shared" si="11"/>
        <v>27.75</v>
      </c>
      <c r="V45" s="184">
        <f t="shared" si="12"/>
        <v>1370.24505</v>
      </c>
      <c r="W45" s="173">
        <f t="shared" ref="W45:X45" si="30">C45/100</f>
        <v>1.03</v>
      </c>
      <c r="X45" s="173">
        <f t="shared" si="30"/>
        <v>2.04</v>
      </c>
      <c r="Y45" s="173">
        <f t="shared" si="14"/>
        <v>27.75</v>
      </c>
      <c r="Z45" s="185">
        <f t="shared" si="15"/>
        <v>58.3083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86" t="s">
        <v>70</v>
      </c>
      <c r="C46" s="186">
        <v>100.0</v>
      </c>
      <c r="D46" s="186">
        <v>204.0</v>
      </c>
      <c r="E46" s="186">
        <v>2829.0</v>
      </c>
      <c r="F46" s="186">
        <f t="shared" si="5"/>
        <v>0</v>
      </c>
      <c r="G46" s="186">
        <f t="shared" si="6"/>
        <v>1356.2226</v>
      </c>
      <c r="H46" s="187">
        <f t="shared" si="7"/>
        <v>1356.2226</v>
      </c>
      <c r="I46" s="186">
        <v>1.0</v>
      </c>
      <c r="J46" s="188">
        <f t="shared" si="8"/>
        <v>1356.2226</v>
      </c>
      <c r="K46" s="139"/>
      <c r="L46" s="173">
        <f t="shared" si="17"/>
        <v>5.1816</v>
      </c>
      <c r="M46" s="174">
        <f t="shared" si="18"/>
        <v>1</v>
      </c>
      <c r="N46" s="174">
        <f t="shared" si="19"/>
        <v>5.1816</v>
      </c>
      <c r="O46" s="139"/>
      <c r="P46" s="139"/>
      <c r="Q46" s="173">
        <v>1325.0</v>
      </c>
      <c r="R46" s="183">
        <v>23.5</v>
      </c>
      <c r="S46" s="173">
        <f t="shared" si="9"/>
        <v>28.29</v>
      </c>
      <c r="T46" s="174">
        <f t="shared" si="10"/>
        <v>1</v>
      </c>
      <c r="U46" s="174">
        <f t="shared" si="11"/>
        <v>28.29</v>
      </c>
      <c r="V46" s="184">
        <f t="shared" si="12"/>
        <v>1356.2226</v>
      </c>
      <c r="W46" s="173">
        <f t="shared" ref="W46:X46" si="31">C46/100</f>
        <v>1</v>
      </c>
      <c r="X46" s="173">
        <f t="shared" si="31"/>
        <v>2.04</v>
      </c>
      <c r="Y46" s="173">
        <f t="shared" si="14"/>
        <v>28.29</v>
      </c>
      <c r="Z46" s="185">
        <f t="shared" si="15"/>
        <v>57.7116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16.0</v>
      </c>
      <c r="B47" s="186" t="s">
        <v>70</v>
      </c>
      <c r="C47" s="186">
        <v>99.0</v>
      </c>
      <c r="D47" s="186">
        <v>204.0</v>
      </c>
      <c r="E47" s="186">
        <v>2774.0</v>
      </c>
      <c r="F47" s="186">
        <f t="shared" si="5"/>
        <v>0</v>
      </c>
      <c r="G47" s="186">
        <f t="shared" si="6"/>
        <v>1316.557044</v>
      </c>
      <c r="H47" s="187">
        <f t="shared" si="7"/>
        <v>1316.557044</v>
      </c>
      <c r="I47" s="186">
        <v>1.0</v>
      </c>
      <c r="J47" s="188">
        <f t="shared" si="8"/>
        <v>1316.557044</v>
      </c>
      <c r="K47" s="139"/>
      <c r="L47" s="173">
        <f t="shared" si="17"/>
        <v>5.1816</v>
      </c>
      <c r="M47" s="174">
        <f t="shared" si="18"/>
        <v>1</v>
      </c>
      <c r="N47" s="174">
        <f t="shared" si="19"/>
        <v>5.1816</v>
      </c>
      <c r="O47" s="139"/>
      <c r="P47" s="139"/>
      <c r="Q47" s="173">
        <v>1325.0</v>
      </c>
      <c r="R47" s="183">
        <v>23.5</v>
      </c>
      <c r="S47" s="173">
        <f t="shared" si="9"/>
        <v>27.74</v>
      </c>
      <c r="T47" s="174">
        <f t="shared" si="10"/>
        <v>1</v>
      </c>
      <c r="U47" s="174">
        <f t="shared" si="11"/>
        <v>27.74</v>
      </c>
      <c r="V47" s="184">
        <f t="shared" si="12"/>
        <v>1316.557044</v>
      </c>
      <c r="W47" s="173">
        <f t="shared" ref="W47:X47" si="32">C47/100</f>
        <v>0.99</v>
      </c>
      <c r="X47" s="173">
        <f t="shared" si="32"/>
        <v>2.04</v>
      </c>
      <c r="Y47" s="173">
        <f t="shared" si="14"/>
        <v>27.74</v>
      </c>
      <c r="Z47" s="185">
        <f t="shared" si="15"/>
        <v>56.023704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17.0</v>
      </c>
      <c r="B48" s="186" t="s">
        <v>70</v>
      </c>
      <c r="C48" s="186">
        <v>99.0</v>
      </c>
      <c r="D48" s="186">
        <v>204.0</v>
      </c>
      <c r="E48" s="186">
        <v>2764.0</v>
      </c>
      <c r="F48" s="186">
        <f t="shared" si="5"/>
        <v>0</v>
      </c>
      <c r="G48" s="186">
        <f t="shared" si="6"/>
        <v>1311.810984</v>
      </c>
      <c r="H48" s="187">
        <f t="shared" si="7"/>
        <v>1311.810984</v>
      </c>
      <c r="I48" s="186">
        <v>1.0</v>
      </c>
      <c r="J48" s="188">
        <f t="shared" si="8"/>
        <v>1311.810984</v>
      </c>
      <c r="K48" s="139"/>
      <c r="L48" s="173">
        <f t="shared" si="17"/>
        <v>5.1816</v>
      </c>
      <c r="M48" s="174">
        <f t="shared" si="18"/>
        <v>1</v>
      </c>
      <c r="N48" s="174">
        <f t="shared" si="19"/>
        <v>5.1816</v>
      </c>
      <c r="O48" s="139"/>
      <c r="P48" s="139"/>
      <c r="Q48" s="173">
        <v>1330.0</v>
      </c>
      <c r="R48" s="183">
        <v>23.5</v>
      </c>
      <c r="S48" s="173">
        <f t="shared" si="9"/>
        <v>27.64</v>
      </c>
      <c r="T48" s="174">
        <f t="shared" si="10"/>
        <v>1</v>
      </c>
      <c r="U48" s="174">
        <f t="shared" si="11"/>
        <v>27.64</v>
      </c>
      <c r="V48" s="184">
        <f t="shared" si="12"/>
        <v>1311.810984</v>
      </c>
      <c r="W48" s="173">
        <f t="shared" ref="W48:X48" si="33">C48/100</f>
        <v>0.99</v>
      </c>
      <c r="X48" s="173">
        <f t="shared" si="33"/>
        <v>2.04</v>
      </c>
      <c r="Y48" s="173">
        <f t="shared" si="14"/>
        <v>27.64</v>
      </c>
      <c r="Z48" s="185">
        <f t="shared" si="15"/>
        <v>55.821744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18.0</v>
      </c>
      <c r="B49" s="186" t="s">
        <v>70</v>
      </c>
      <c r="C49" s="186">
        <v>99.0</v>
      </c>
      <c r="D49" s="186">
        <v>204.0</v>
      </c>
      <c r="E49" s="186">
        <v>2776.0</v>
      </c>
      <c r="F49" s="186">
        <f t="shared" si="5"/>
        <v>0</v>
      </c>
      <c r="G49" s="186">
        <f t="shared" si="6"/>
        <v>1317.506256</v>
      </c>
      <c r="H49" s="187">
        <f t="shared" si="7"/>
        <v>1317.506256</v>
      </c>
      <c r="I49" s="186">
        <v>1.0</v>
      </c>
      <c r="J49" s="188">
        <f t="shared" si="8"/>
        <v>1317.506256</v>
      </c>
      <c r="K49" s="139"/>
      <c r="L49" s="173">
        <f t="shared" si="17"/>
        <v>5.1816</v>
      </c>
      <c r="M49" s="174">
        <f t="shared" si="18"/>
        <v>1</v>
      </c>
      <c r="N49" s="174">
        <f t="shared" si="19"/>
        <v>5.1816</v>
      </c>
      <c r="O49" s="139"/>
      <c r="P49" s="139"/>
      <c r="Q49" s="173">
        <v>1330.0</v>
      </c>
      <c r="R49" s="183">
        <v>23.5</v>
      </c>
      <c r="S49" s="173">
        <f t="shared" si="9"/>
        <v>27.76</v>
      </c>
      <c r="T49" s="174">
        <f t="shared" si="10"/>
        <v>1</v>
      </c>
      <c r="U49" s="174">
        <f t="shared" si="11"/>
        <v>27.76</v>
      </c>
      <c r="V49" s="184">
        <f t="shared" si="12"/>
        <v>1317.506256</v>
      </c>
      <c r="W49" s="173">
        <f t="shared" ref="W49:X49" si="34">C49/100</f>
        <v>0.99</v>
      </c>
      <c r="X49" s="173">
        <f t="shared" si="34"/>
        <v>2.04</v>
      </c>
      <c r="Y49" s="173">
        <f t="shared" si="14"/>
        <v>27.76</v>
      </c>
      <c r="Z49" s="185">
        <f t="shared" si="15"/>
        <v>56.064096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19.0</v>
      </c>
      <c r="B50" s="186" t="s">
        <v>70</v>
      </c>
      <c r="C50" s="186">
        <v>98.0</v>
      </c>
      <c r="D50" s="186">
        <v>204.0</v>
      </c>
      <c r="E50" s="186">
        <v>2766.0</v>
      </c>
      <c r="F50" s="186">
        <f t="shared" si="5"/>
        <v>0</v>
      </c>
      <c r="G50" s="186">
        <f t="shared" si="6"/>
        <v>1299.499992</v>
      </c>
      <c r="H50" s="187">
        <f t="shared" si="7"/>
        <v>1299.499992</v>
      </c>
      <c r="I50" s="186">
        <v>1.0</v>
      </c>
      <c r="J50" s="188">
        <f t="shared" si="8"/>
        <v>1299.499992</v>
      </c>
      <c r="K50" s="139"/>
      <c r="L50" s="173">
        <f t="shared" si="17"/>
        <v>5.1816</v>
      </c>
      <c r="M50" s="174">
        <f t="shared" si="18"/>
        <v>1</v>
      </c>
      <c r="N50" s="174">
        <f t="shared" si="19"/>
        <v>5.1816</v>
      </c>
      <c r="O50" s="139"/>
      <c r="P50" s="139"/>
      <c r="Q50" s="173">
        <v>1330.0</v>
      </c>
      <c r="R50" s="183">
        <v>23.5</v>
      </c>
      <c r="S50" s="173">
        <f t="shared" si="9"/>
        <v>27.66</v>
      </c>
      <c r="T50" s="174">
        <f t="shared" si="10"/>
        <v>1</v>
      </c>
      <c r="U50" s="174">
        <f t="shared" si="11"/>
        <v>27.66</v>
      </c>
      <c r="V50" s="184">
        <f t="shared" si="12"/>
        <v>1299.499992</v>
      </c>
      <c r="W50" s="173">
        <f t="shared" ref="W50:X50" si="35">C50/100</f>
        <v>0.98</v>
      </c>
      <c r="X50" s="173">
        <f t="shared" si="35"/>
        <v>2.04</v>
      </c>
      <c r="Y50" s="173">
        <f t="shared" si="14"/>
        <v>27.66</v>
      </c>
      <c r="Z50" s="185">
        <f t="shared" si="15"/>
        <v>55.297872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20.0</v>
      </c>
      <c r="B51" s="186" t="s">
        <v>70</v>
      </c>
      <c r="C51" s="186">
        <v>99.0</v>
      </c>
      <c r="D51" s="186">
        <v>204.0</v>
      </c>
      <c r="E51" s="186">
        <v>2775.0</v>
      </c>
      <c r="F51" s="186">
        <f t="shared" si="5"/>
        <v>0</v>
      </c>
      <c r="G51" s="186">
        <f t="shared" si="6"/>
        <v>1317.03165</v>
      </c>
      <c r="H51" s="187">
        <f t="shared" si="7"/>
        <v>1317.03165</v>
      </c>
      <c r="I51" s="186">
        <v>1.0</v>
      </c>
      <c r="J51" s="188">
        <f t="shared" si="8"/>
        <v>1317.03165</v>
      </c>
      <c r="K51" s="139"/>
      <c r="L51" s="173">
        <f t="shared" si="17"/>
        <v>5.1816</v>
      </c>
      <c r="M51" s="174">
        <f t="shared" si="18"/>
        <v>1</v>
      </c>
      <c r="N51" s="174">
        <f t="shared" si="19"/>
        <v>5.1816</v>
      </c>
      <c r="O51" s="139"/>
      <c r="P51" s="139"/>
      <c r="Q51" s="173">
        <v>1330.0</v>
      </c>
      <c r="R51" s="183">
        <v>23.5</v>
      </c>
      <c r="S51" s="173">
        <f t="shared" si="9"/>
        <v>27.75</v>
      </c>
      <c r="T51" s="174">
        <f t="shared" si="10"/>
        <v>1</v>
      </c>
      <c r="U51" s="174">
        <f t="shared" si="11"/>
        <v>27.75</v>
      </c>
      <c r="V51" s="184">
        <f t="shared" si="12"/>
        <v>1317.03165</v>
      </c>
      <c r="W51" s="173">
        <f t="shared" ref="W51:X51" si="36">C51/100</f>
        <v>0.99</v>
      </c>
      <c r="X51" s="173">
        <f t="shared" si="36"/>
        <v>2.04</v>
      </c>
      <c r="Y51" s="173">
        <f t="shared" si="14"/>
        <v>27.75</v>
      </c>
      <c r="Z51" s="185">
        <f t="shared" si="15"/>
        <v>56.0439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21.0</v>
      </c>
      <c r="B52" s="186" t="s">
        <v>70</v>
      </c>
      <c r="C52" s="186">
        <v>98.0</v>
      </c>
      <c r="D52" s="186">
        <v>204.0</v>
      </c>
      <c r="E52" s="186">
        <v>2785.0</v>
      </c>
      <c r="F52" s="186">
        <f t="shared" si="5"/>
        <v>0</v>
      </c>
      <c r="G52" s="186">
        <f t="shared" si="6"/>
        <v>1308.42642</v>
      </c>
      <c r="H52" s="187">
        <f t="shared" si="7"/>
        <v>1308.42642</v>
      </c>
      <c r="I52" s="186">
        <v>1.0</v>
      </c>
      <c r="J52" s="188">
        <f t="shared" si="8"/>
        <v>1308.42642</v>
      </c>
      <c r="K52" s="139"/>
      <c r="L52" s="173">
        <f t="shared" si="17"/>
        <v>5.1816</v>
      </c>
      <c r="M52" s="174">
        <f t="shared" si="18"/>
        <v>1</v>
      </c>
      <c r="N52" s="174">
        <f t="shared" si="19"/>
        <v>5.1816</v>
      </c>
      <c r="O52" s="139"/>
      <c r="P52" s="139"/>
      <c r="Q52" s="173">
        <v>1330.0</v>
      </c>
      <c r="R52" s="183">
        <v>23.5</v>
      </c>
      <c r="S52" s="173">
        <f t="shared" si="9"/>
        <v>27.85</v>
      </c>
      <c r="T52" s="174">
        <f t="shared" si="10"/>
        <v>1</v>
      </c>
      <c r="U52" s="174">
        <f t="shared" si="11"/>
        <v>27.85</v>
      </c>
      <c r="V52" s="184">
        <f t="shared" si="12"/>
        <v>1308.42642</v>
      </c>
      <c r="W52" s="173">
        <f t="shared" ref="W52:X52" si="37">C52/100</f>
        <v>0.98</v>
      </c>
      <c r="X52" s="173">
        <f t="shared" si="37"/>
        <v>2.04</v>
      </c>
      <c r="Y52" s="173">
        <f t="shared" si="14"/>
        <v>27.85</v>
      </c>
      <c r="Z52" s="185">
        <f t="shared" si="15"/>
        <v>55.67772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22.0</v>
      </c>
      <c r="B53" s="179" t="s">
        <v>99</v>
      </c>
      <c r="C53" s="180">
        <v>84.0</v>
      </c>
      <c r="D53" s="180">
        <v>203.0</v>
      </c>
      <c r="E53" s="180">
        <v>170.0</v>
      </c>
      <c r="F53" s="180">
        <f t="shared" si="5"/>
        <v>0</v>
      </c>
      <c r="G53" s="180">
        <f t="shared" si="6"/>
        <v>50.7297</v>
      </c>
      <c r="H53" s="181">
        <f t="shared" si="7"/>
        <v>50.7297</v>
      </c>
      <c r="I53" s="180">
        <v>1.0</v>
      </c>
      <c r="J53" s="182">
        <f t="shared" si="8"/>
        <v>50.7297</v>
      </c>
      <c r="K53" s="139"/>
      <c r="L53" s="173">
        <f t="shared" si="17"/>
        <v>5.1562</v>
      </c>
      <c r="M53" s="174">
        <f t="shared" si="18"/>
        <v>1</v>
      </c>
      <c r="N53" s="174">
        <f t="shared" si="19"/>
        <v>5.1562</v>
      </c>
      <c r="O53" s="139"/>
      <c r="P53" s="139"/>
      <c r="Q53" s="173"/>
      <c r="R53" s="183">
        <v>17.5</v>
      </c>
      <c r="S53" s="173">
        <f t="shared" si="9"/>
        <v>1.7</v>
      </c>
      <c r="T53" s="174">
        <f t="shared" si="10"/>
        <v>1</v>
      </c>
      <c r="U53" s="174">
        <f t="shared" si="11"/>
        <v>1.7</v>
      </c>
      <c r="V53" s="184">
        <f t="shared" si="12"/>
        <v>50.7297</v>
      </c>
      <c r="W53" s="173">
        <f t="shared" ref="W53:X53" si="38">C53/100</f>
        <v>0.84</v>
      </c>
      <c r="X53" s="173">
        <f t="shared" si="38"/>
        <v>2.03</v>
      </c>
      <c r="Y53" s="173">
        <f t="shared" si="14"/>
        <v>1.7</v>
      </c>
      <c r="Z53" s="185">
        <f t="shared" si="15"/>
        <v>2.89884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23.0</v>
      </c>
      <c r="B54" s="186" t="s">
        <v>99</v>
      </c>
      <c r="C54" s="186">
        <v>95.0</v>
      </c>
      <c r="D54" s="186">
        <v>203.0</v>
      </c>
      <c r="E54" s="186">
        <v>128.0</v>
      </c>
      <c r="F54" s="186">
        <f t="shared" si="5"/>
        <v>0</v>
      </c>
      <c r="G54" s="186">
        <f t="shared" si="6"/>
        <v>43.1984</v>
      </c>
      <c r="H54" s="187">
        <f t="shared" si="7"/>
        <v>43.1984</v>
      </c>
      <c r="I54" s="186">
        <v>1.0</v>
      </c>
      <c r="J54" s="188">
        <f t="shared" si="8"/>
        <v>43.1984</v>
      </c>
      <c r="K54" s="139"/>
      <c r="L54" s="173">
        <f t="shared" si="17"/>
        <v>5.1562</v>
      </c>
      <c r="M54" s="174">
        <f t="shared" si="18"/>
        <v>1</v>
      </c>
      <c r="N54" s="174">
        <f t="shared" si="19"/>
        <v>5.1562</v>
      </c>
      <c r="O54" s="139"/>
      <c r="P54" s="139"/>
      <c r="Q54" s="173"/>
      <c r="R54" s="183">
        <v>17.5</v>
      </c>
      <c r="S54" s="173">
        <f t="shared" si="9"/>
        <v>1.28</v>
      </c>
      <c r="T54" s="174">
        <f t="shared" si="10"/>
        <v>1</v>
      </c>
      <c r="U54" s="174">
        <f t="shared" si="11"/>
        <v>1.28</v>
      </c>
      <c r="V54" s="184">
        <f t="shared" si="12"/>
        <v>43.1984</v>
      </c>
      <c r="W54" s="173">
        <f t="shared" ref="W54:X54" si="39">C54/100</f>
        <v>0.95</v>
      </c>
      <c r="X54" s="173">
        <f t="shared" si="39"/>
        <v>2.03</v>
      </c>
      <c r="Y54" s="173">
        <f t="shared" si="14"/>
        <v>1.28</v>
      </c>
      <c r="Z54" s="185">
        <f t="shared" si="15"/>
        <v>2.46848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24.0</v>
      </c>
      <c r="B55" s="186" t="s">
        <v>99</v>
      </c>
      <c r="C55" s="186">
        <v>100.0</v>
      </c>
      <c r="D55" s="186">
        <v>203.0</v>
      </c>
      <c r="E55" s="186">
        <v>159.0</v>
      </c>
      <c r="F55" s="186">
        <f t="shared" si="5"/>
        <v>0</v>
      </c>
      <c r="G55" s="186">
        <f t="shared" si="6"/>
        <v>56.48475</v>
      </c>
      <c r="H55" s="187">
        <f t="shared" si="7"/>
        <v>56.48475</v>
      </c>
      <c r="I55" s="186">
        <v>1.0</v>
      </c>
      <c r="J55" s="188">
        <f t="shared" si="8"/>
        <v>56.48475</v>
      </c>
      <c r="K55" s="139"/>
      <c r="L55" s="173">
        <f t="shared" si="17"/>
        <v>5.1562</v>
      </c>
      <c r="M55" s="174">
        <f t="shared" si="18"/>
        <v>1</v>
      </c>
      <c r="N55" s="174">
        <f t="shared" si="19"/>
        <v>5.1562</v>
      </c>
      <c r="O55" s="139"/>
      <c r="P55" s="139"/>
      <c r="Q55" s="173"/>
      <c r="R55" s="183">
        <v>17.5</v>
      </c>
      <c r="S55" s="173">
        <f t="shared" si="9"/>
        <v>1.59</v>
      </c>
      <c r="T55" s="174">
        <f t="shared" si="10"/>
        <v>1</v>
      </c>
      <c r="U55" s="174">
        <f t="shared" si="11"/>
        <v>1.59</v>
      </c>
      <c r="V55" s="184">
        <f t="shared" si="12"/>
        <v>56.48475</v>
      </c>
      <c r="W55" s="173">
        <f t="shared" ref="W55:X55" si="40">C55/100</f>
        <v>1</v>
      </c>
      <c r="X55" s="173">
        <f t="shared" si="40"/>
        <v>2.03</v>
      </c>
      <c r="Y55" s="173">
        <f t="shared" si="14"/>
        <v>1.59</v>
      </c>
      <c r="Z55" s="185">
        <f t="shared" si="15"/>
        <v>3.2277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>
        <v>25.0</v>
      </c>
      <c r="B56" s="186" t="s">
        <v>99</v>
      </c>
      <c r="C56" s="186">
        <v>100.0</v>
      </c>
      <c r="D56" s="186">
        <v>203.0</v>
      </c>
      <c r="E56" s="186">
        <v>158.0</v>
      </c>
      <c r="F56" s="186">
        <f t="shared" si="5"/>
        <v>0</v>
      </c>
      <c r="G56" s="186">
        <f t="shared" si="6"/>
        <v>56.1295</v>
      </c>
      <c r="H56" s="187">
        <f t="shared" si="7"/>
        <v>56.1295</v>
      </c>
      <c r="I56" s="186">
        <v>2.0</v>
      </c>
      <c r="J56" s="188">
        <f t="shared" si="8"/>
        <v>112.259</v>
      </c>
      <c r="K56" s="139"/>
      <c r="L56" s="173">
        <f t="shared" si="17"/>
        <v>5.1562</v>
      </c>
      <c r="M56" s="174">
        <f t="shared" si="18"/>
        <v>2</v>
      </c>
      <c r="N56" s="174">
        <f t="shared" si="19"/>
        <v>10.3124</v>
      </c>
      <c r="O56" s="139"/>
      <c r="P56" s="139"/>
      <c r="Q56" s="173"/>
      <c r="R56" s="183">
        <v>17.5</v>
      </c>
      <c r="S56" s="173">
        <f t="shared" si="9"/>
        <v>1.58</v>
      </c>
      <c r="T56" s="174">
        <f t="shared" si="10"/>
        <v>2</v>
      </c>
      <c r="U56" s="174">
        <f t="shared" si="11"/>
        <v>3.16</v>
      </c>
      <c r="V56" s="184">
        <f t="shared" si="12"/>
        <v>56.1295</v>
      </c>
      <c r="W56" s="173">
        <f t="shared" ref="W56:X56" si="41">C56/100</f>
        <v>1</v>
      </c>
      <c r="X56" s="173">
        <f t="shared" si="41"/>
        <v>2.03</v>
      </c>
      <c r="Y56" s="173">
        <f t="shared" si="14"/>
        <v>3.16</v>
      </c>
      <c r="Z56" s="185">
        <f t="shared" si="15"/>
        <v>6.4148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>
        <v>26.0</v>
      </c>
      <c r="B57" s="186" t="s">
        <v>99</v>
      </c>
      <c r="C57" s="186">
        <v>99.0</v>
      </c>
      <c r="D57" s="186">
        <v>203.0</v>
      </c>
      <c r="E57" s="186">
        <v>159.0</v>
      </c>
      <c r="F57" s="186">
        <f t="shared" si="5"/>
        <v>0</v>
      </c>
      <c r="G57" s="186">
        <f t="shared" si="6"/>
        <v>55.9199025</v>
      </c>
      <c r="H57" s="187">
        <f t="shared" si="7"/>
        <v>55.9199025</v>
      </c>
      <c r="I57" s="186">
        <v>1.0</v>
      </c>
      <c r="J57" s="188">
        <f t="shared" si="8"/>
        <v>55.9199025</v>
      </c>
      <c r="K57" s="139"/>
      <c r="L57" s="208"/>
      <c r="M57" s="252">
        <f t="shared" si="18"/>
        <v>1</v>
      </c>
      <c r="N57" s="252"/>
      <c r="O57" s="139"/>
      <c r="P57" s="139"/>
      <c r="Q57" s="173"/>
      <c r="R57" s="183">
        <v>17.5</v>
      </c>
      <c r="S57" s="173">
        <f t="shared" si="9"/>
        <v>1.59</v>
      </c>
      <c r="T57" s="174">
        <f t="shared" si="10"/>
        <v>1</v>
      </c>
      <c r="U57" s="174">
        <f t="shared" si="11"/>
        <v>1.59</v>
      </c>
      <c r="V57" s="184">
        <f t="shared" si="12"/>
        <v>55.9199025</v>
      </c>
      <c r="W57" s="173">
        <f t="shared" ref="W57:X57" si="42">C57/100</f>
        <v>0.99</v>
      </c>
      <c r="X57" s="173">
        <f t="shared" si="42"/>
        <v>2.03</v>
      </c>
      <c r="Y57" s="173">
        <f t="shared" si="14"/>
        <v>1.59</v>
      </c>
      <c r="Z57" s="185">
        <f t="shared" si="15"/>
        <v>3.195423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4">
        <v>27.0</v>
      </c>
      <c r="B58" s="186" t="s">
        <v>99</v>
      </c>
      <c r="C58" s="186">
        <v>100.0</v>
      </c>
      <c r="D58" s="186">
        <v>203.0</v>
      </c>
      <c r="E58" s="186">
        <v>157.0</v>
      </c>
      <c r="F58" s="186">
        <f t="shared" si="5"/>
        <v>0</v>
      </c>
      <c r="G58" s="186">
        <f t="shared" si="6"/>
        <v>55.77425</v>
      </c>
      <c r="H58" s="187">
        <f t="shared" si="7"/>
        <v>55.77425</v>
      </c>
      <c r="I58" s="186">
        <v>4.0</v>
      </c>
      <c r="J58" s="188">
        <f t="shared" si="8"/>
        <v>223.097</v>
      </c>
      <c r="K58" s="139"/>
      <c r="L58" s="208"/>
      <c r="M58" s="252">
        <f t="shared" si="18"/>
        <v>4</v>
      </c>
      <c r="N58" s="252"/>
      <c r="O58" s="139"/>
      <c r="P58" s="139"/>
      <c r="Q58" s="173"/>
      <c r="R58" s="183">
        <v>17.5</v>
      </c>
      <c r="S58" s="173">
        <f t="shared" si="9"/>
        <v>1.57</v>
      </c>
      <c r="T58" s="174">
        <f t="shared" si="10"/>
        <v>4</v>
      </c>
      <c r="U58" s="174">
        <f t="shared" si="11"/>
        <v>6.28</v>
      </c>
      <c r="V58" s="184">
        <f t="shared" si="12"/>
        <v>55.77425</v>
      </c>
      <c r="W58" s="173">
        <f t="shared" ref="W58:X58" si="43">C58/100</f>
        <v>1</v>
      </c>
      <c r="X58" s="173">
        <f t="shared" si="43"/>
        <v>2.03</v>
      </c>
      <c r="Y58" s="173">
        <f t="shared" si="14"/>
        <v>6.28</v>
      </c>
      <c r="Z58" s="185">
        <f t="shared" si="15"/>
        <v>12.7484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4">
        <v>28.0</v>
      </c>
      <c r="B59" s="186" t="s">
        <v>99</v>
      </c>
      <c r="C59" s="186">
        <v>99.0</v>
      </c>
      <c r="D59" s="186">
        <v>203.0</v>
      </c>
      <c r="E59" s="186">
        <v>157.0</v>
      </c>
      <c r="F59" s="186">
        <f t="shared" si="5"/>
        <v>0</v>
      </c>
      <c r="G59" s="186">
        <f t="shared" si="6"/>
        <v>55.2165075</v>
      </c>
      <c r="H59" s="187">
        <f t="shared" si="7"/>
        <v>55.2165075</v>
      </c>
      <c r="I59" s="186">
        <v>1.0</v>
      </c>
      <c r="J59" s="188">
        <f t="shared" si="8"/>
        <v>55.2165075</v>
      </c>
      <c r="K59" s="139"/>
      <c r="L59" s="208"/>
      <c r="M59" s="252">
        <f t="shared" si="18"/>
        <v>1</v>
      </c>
      <c r="N59" s="252"/>
      <c r="O59" s="139"/>
      <c r="P59" s="139"/>
      <c r="Q59" s="173"/>
      <c r="R59" s="183">
        <v>17.5</v>
      </c>
      <c r="S59" s="173">
        <f t="shared" si="9"/>
        <v>1.57</v>
      </c>
      <c r="T59" s="174">
        <f t="shared" si="10"/>
        <v>1</v>
      </c>
      <c r="U59" s="174">
        <f t="shared" si="11"/>
        <v>1.57</v>
      </c>
      <c r="V59" s="184">
        <f t="shared" si="12"/>
        <v>55.2165075</v>
      </c>
      <c r="W59" s="173">
        <f t="shared" ref="W59:X59" si="44">C59/100</f>
        <v>0.99</v>
      </c>
      <c r="X59" s="173">
        <f t="shared" si="44"/>
        <v>2.03</v>
      </c>
      <c r="Y59" s="173">
        <f t="shared" si="14"/>
        <v>1.57</v>
      </c>
      <c r="Z59" s="185">
        <f t="shared" si="15"/>
        <v>3.155229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4">
        <v>29.0</v>
      </c>
      <c r="B60" s="186" t="s">
        <v>99</v>
      </c>
      <c r="C60" s="186">
        <v>100.0</v>
      </c>
      <c r="D60" s="186">
        <v>203.0</v>
      </c>
      <c r="E60" s="186">
        <v>115.0</v>
      </c>
      <c r="F60" s="186">
        <f t="shared" si="5"/>
        <v>0</v>
      </c>
      <c r="G60" s="186">
        <f t="shared" si="6"/>
        <v>40.85375</v>
      </c>
      <c r="H60" s="187">
        <f t="shared" si="7"/>
        <v>40.85375</v>
      </c>
      <c r="I60" s="186">
        <v>1.0</v>
      </c>
      <c r="J60" s="188">
        <f t="shared" si="8"/>
        <v>40.85375</v>
      </c>
      <c r="K60" s="139"/>
      <c r="L60" s="208"/>
      <c r="M60" s="252">
        <f t="shared" si="18"/>
        <v>1</v>
      </c>
      <c r="N60" s="252"/>
      <c r="O60" s="139"/>
      <c r="P60" s="139"/>
      <c r="Q60" s="173"/>
      <c r="R60" s="183">
        <v>17.5</v>
      </c>
      <c r="S60" s="173">
        <f t="shared" si="9"/>
        <v>1.15</v>
      </c>
      <c r="T60" s="174">
        <f t="shared" si="10"/>
        <v>1</v>
      </c>
      <c r="U60" s="174">
        <f t="shared" si="11"/>
        <v>1.15</v>
      </c>
      <c r="V60" s="184">
        <f t="shared" si="12"/>
        <v>40.85375</v>
      </c>
      <c r="W60" s="173">
        <f t="shared" ref="W60:X60" si="45">C60/100</f>
        <v>1</v>
      </c>
      <c r="X60" s="173">
        <f t="shared" si="45"/>
        <v>2.03</v>
      </c>
      <c r="Y60" s="173">
        <f t="shared" si="14"/>
        <v>1.15</v>
      </c>
      <c r="Z60" s="185">
        <f t="shared" si="15"/>
        <v>2.3345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4">
        <v>30.0</v>
      </c>
      <c r="B61" s="186" t="s">
        <v>99</v>
      </c>
      <c r="C61" s="186">
        <v>100.0</v>
      </c>
      <c r="D61" s="186">
        <v>204.0</v>
      </c>
      <c r="E61" s="186">
        <v>2773.0</v>
      </c>
      <c r="F61" s="186">
        <f t="shared" si="5"/>
        <v>0</v>
      </c>
      <c r="G61" s="186">
        <f t="shared" si="6"/>
        <v>989.961</v>
      </c>
      <c r="H61" s="187">
        <f t="shared" si="7"/>
        <v>989.961</v>
      </c>
      <c r="I61" s="186">
        <v>1.0</v>
      </c>
      <c r="J61" s="188">
        <f t="shared" si="8"/>
        <v>989.961</v>
      </c>
      <c r="K61" s="139"/>
      <c r="L61" s="208"/>
      <c r="M61" s="252">
        <f t="shared" si="18"/>
        <v>1</v>
      </c>
      <c r="N61" s="252"/>
      <c r="O61" s="139"/>
      <c r="P61" s="139"/>
      <c r="Q61" s="173">
        <v>990.0</v>
      </c>
      <c r="R61" s="183">
        <v>17.5</v>
      </c>
      <c r="S61" s="173">
        <f t="shared" si="9"/>
        <v>27.73</v>
      </c>
      <c r="T61" s="174">
        <f t="shared" si="10"/>
        <v>1</v>
      </c>
      <c r="U61" s="174">
        <f t="shared" si="11"/>
        <v>27.73</v>
      </c>
      <c r="V61" s="184">
        <f t="shared" si="12"/>
        <v>989.961</v>
      </c>
      <c r="W61" s="173">
        <f t="shared" ref="W61:X61" si="46">C61/100</f>
        <v>1</v>
      </c>
      <c r="X61" s="173">
        <f t="shared" si="46"/>
        <v>2.04</v>
      </c>
      <c r="Y61" s="173">
        <f t="shared" si="14"/>
        <v>27.73</v>
      </c>
      <c r="Z61" s="185">
        <f t="shared" si="15"/>
        <v>56.5692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4">
        <v>31.0</v>
      </c>
      <c r="B62" s="186" t="s">
        <v>99</v>
      </c>
      <c r="C62" s="186">
        <v>101.0</v>
      </c>
      <c r="D62" s="186">
        <v>204.0</v>
      </c>
      <c r="E62" s="186">
        <v>2000.0</v>
      </c>
      <c r="F62" s="186">
        <f t="shared" si="5"/>
        <v>0</v>
      </c>
      <c r="G62" s="186">
        <f t="shared" si="6"/>
        <v>721.14</v>
      </c>
      <c r="H62" s="187">
        <f t="shared" si="7"/>
        <v>721.14</v>
      </c>
      <c r="I62" s="186">
        <v>1.0</v>
      </c>
      <c r="J62" s="188">
        <f t="shared" si="8"/>
        <v>721.14</v>
      </c>
      <c r="K62" s="139"/>
      <c r="L62" s="208"/>
      <c r="M62" s="252">
        <f t="shared" si="18"/>
        <v>1</v>
      </c>
      <c r="N62" s="252"/>
      <c r="O62" s="139"/>
      <c r="P62" s="139"/>
      <c r="Q62" s="173">
        <v>745.0</v>
      </c>
      <c r="R62" s="183">
        <v>17.5</v>
      </c>
      <c r="S62" s="173">
        <f t="shared" si="9"/>
        <v>20</v>
      </c>
      <c r="T62" s="174">
        <f t="shared" si="10"/>
        <v>1</v>
      </c>
      <c r="U62" s="174">
        <f t="shared" si="11"/>
        <v>20</v>
      </c>
      <c r="V62" s="184">
        <f t="shared" si="12"/>
        <v>721.14</v>
      </c>
      <c r="W62" s="173">
        <f t="shared" ref="W62:X62" si="47">C62/100</f>
        <v>1.01</v>
      </c>
      <c r="X62" s="173">
        <f t="shared" si="47"/>
        <v>2.04</v>
      </c>
      <c r="Y62" s="173">
        <f t="shared" si="14"/>
        <v>20</v>
      </c>
      <c r="Z62" s="185">
        <f t="shared" si="15"/>
        <v>41.208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4"/>
      <c r="B63" s="173"/>
      <c r="C63" s="173"/>
      <c r="D63" s="173"/>
      <c r="E63" s="173"/>
      <c r="F63" s="173"/>
      <c r="G63" s="173"/>
      <c r="H63" s="177"/>
      <c r="I63" s="174"/>
      <c r="J63" s="189">
        <f>+Q88</f>
        <v>76</v>
      </c>
      <c r="K63" s="139"/>
      <c r="L63" s="139"/>
      <c r="M63" s="139"/>
      <c r="N63" s="139"/>
      <c r="O63" s="139"/>
      <c r="P63" s="139"/>
      <c r="Q63" s="139"/>
      <c r="R63" s="190"/>
      <c r="S63" s="191">
        <f t="shared" si="9"/>
        <v>0</v>
      </c>
      <c r="T63" s="192" t="str">
        <f t="shared" si="10"/>
        <v/>
      </c>
      <c r="U63" s="192">
        <f t="shared" si="11"/>
        <v>0</v>
      </c>
      <c r="V63" s="193"/>
      <c r="W63" s="191">
        <f t="shared" ref="W63:X63" si="48">C63/100</f>
        <v>0</v>
      </c>
      <c r="X63" s="191">
        <f t="shared" si="48"/>
        <v>0</v>
      </c>
      <c r="Y63" s="191">
        <f t="shared" si="14"/>
        <v>0</v>
      </c>
      <c r="Z63" s="194">
        <f t="shared" si="15"/>
        <v>0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4"/>
      <c r="B64" s="195"/>
      <c r="C64" s="195"/>
      <c r="D64" s="195"/>
      <c r="E64" s="195"/>
      <c r="F64" s="195"/>
      <c r="G64" s="195"/>
      <c r="H64" s="196"/>
      <c r="I64" s="197">
        <f>SUM(I32:I62)</f>
        <v>37</v>
      </c>
      <c r="J64" s="198">
        <f>SUM(J32:J63)</f>
        <v>18316.9901</v>
      </c>
      <c r="K64" s="199"/>
      <c r="L64" s="199"/>
      <c r="M64" s="199"/>
      <c r="N64" s="199"/>
      <c r="O64" s="199"/>
      <c r="P64" s="199"/>
      <c r="Q64" s="199"/>
      <c r="R64" s="141"/>
      <c r="S64" s="199">
        <f>SUMIFS($T$32:$T$62,$S$32:$S$62,"&gt;=3")</f>
        <v>13</v>
      </c>
      <c r="T64" s="199">
        <f t="shared" ref="T64:U64" si="49">SUM(T32:T62)</f>
        <v>37</v>
      </c>
      <c r="U64" s="199">
        <f t="shared" si="49"/>
        <v>388.71</v>
      </c>
      <c r="V64" s="199"/>
      <c r="W64" s="199"/>
      <c r="X64" s="199"/>
      <c r="Y64" s="199"/>
      <c r="Z64" s="200">
        <f>SUM(Z32:Z63)</f>
        <v>789.599965</v>
      </c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</row>
    <row r="65" ht="29.2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93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9.2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90"/>
      <c r="S66" s="139"/>
      <c r="T66" s="139" t="s">
        <v>48</v>
      </c>
      <c r="U66" s="139" t="s">
        <v>60</v>
      </c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9.2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139" t="s">
        <v>31</v>
      </c>
      <c r="T67" s="201">
        <f>SUMIFS($J$32:$J$62,$S$32:$S$62,"&gt;=3")</f>
        <v>16564.28816</v>
      </c>
      <c r="U67" s="202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9.25" customHeight="1">
      <c r="A68" s="139" t="s">
        <v>32</v>
      </c>
      <c r="B68" s="139"/>
      <c r="C68" s="139"/>
      <c r="D68" s="139" t="s">
        <v>33</v>
      </c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41"/>
      <c r="S68" s="139" t="s">
        <v>34</v>
      </c>
      <c r="T68" s="203">
        <f>J64-T67</f>
        <v>1752.701932</v>
      </c>
      <c r="U68" s="202">
        <f>+SUMIFS($U$32:$U$62,$S$32:$S$62,"&gt;=3")</f>
        <v>349.72</v>
      </c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90"/>
      <c r="S69" s="139"/>
      <c r="T69" s="204">
        <f>+I64</f>
        <v>37</v>
      </c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39.0" customHeight="1">
      <c r="A70" s="173"/>
      <c r="B70" s="174" t="s">
        <v>12</v>
      </c>
      <c r="C70" s="175" t="s">
        <v>61</v>
      </c>
      <c r="D70" s="52"/>
      <c r="E70" s="53"/>
      <c r="F70" s="176"/>
      <c r="G70" s="176"/>
      <c r="H70" s="177" t="s">
        <v>14</v>
      </c>
      <c r="I70" s="174" t="s">
        <v>15</v>
      </c>
      <c r="J70" s="174" t="s">
        <v>16</v>
      </c>
      <c r="K70" s="139"/>
      <c r="L70" s="139"/>
      <c r="M70" s="139"/>
      <c r="N70" s="139"/>
      <c r="O70" s="139"/>
      <c r="P70" s="139"/>
      <c r="Q70" s="139"/>
      <c r="R70" s="141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54">
        <v>1.0</v>
      </c>
      <c r="B71" s="205" t="s">
        <v>98</v>
      </c>
      <c r="C71" s="205">
        <v>89.0</v>
      </c>
      <c r="D71" s="205">
        <v>204.0</v>
      </c>
      <c r="E71" s="205">
        <v>160.0</v>
      </c>
      <c r="F71" s="205">
        <f t="shared" ref="F71:F73" si="50">1-VALUE(IF(RIGHT(B71, 1)="%", RIGHT(B71, 3), 0))</f>
        <v>1</v>
      </c>
      <c r="G71" s="205">
        <f t="shared" ref="G71:G73" si="51">+Q71*C71/100*D71/100*E71/100</f>
        <v>0</v>
      </c>
      <c r="H71" s="206">
        <f t="shared" ref="H71:H73" si="52">IF(F71=0, G71, F71*G71)</f>
        <v>0</v>
      </c>
      <c r="I71" s="205">
        <v>1.0</v>
      </c>
      <c r="J71" s="207">
        <v>78.43392</v>
      </c>
      <c r="K71" s="139"/>
      <c r="L71" s="173">
        <f t="shared" ref="L71:L73" si="53">D71*25.4/1000</f>
        <v>5.1816</v>
      </c>
      <c r="M71" s="174">
        <f t="shared" ref="M71:M73" si="54">+I71</f>
        <v>1</v>
      </c>
      <c r="N71" s="174">
        <f t="shared" ref="N71:N73" si="55">M71*L71</f>
        <v>5.1816</v>
      </c>
      <c r="O71" s="139"/>
      <c r="P71" s="139"/>
      <c r="Q71" s="139"/>
      <c r="R71" s="141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54">
        <v>2.0</v>
      </c>
      <c r="B72" s="205" t="s">
        <v>70</v>
      </c>
      <c r="C72" s="205">
        <v>82.0</v>
      </c>
      <c r="D72" s="205">
        <v>203.0</v>
      </c>
      <c r="E72" s="205">
        <v>197.0</v>
      </c>
      <c r="F72" s="205">
        <f t="shared" si="50"/>
        <v>1</v>
      </c>
      <c r="G72" s="205">
        <f t="shared" si="51"/>
        <v>0</v>
      </c>
      <c r="H72" s="206">
        <f t="shared" si="52"/>
        <v>0</v>
      </c>
      <c r="I72" s="205">
        <v>1.0</v>
      </c>
      <c r="J72" s="207">
        <v>77.062657</v>
      </c>
      <c r="K72" s="139"/>
      <c r="L72" s="173">
        <f t="shared" si="53"/>
        <v>5.1562</v>
      </c>
      <c r="M72" s="174">
        <f t="shared" si="54"/>
        <v>1</v>
      </c>
      <c r="N72" s="174">
        <f t="shared" si="55"/>
        <v>5.1562</v>
      </c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4">
        <v>3.0</v>
      </c>
      <c r="B73" s="253" t="s">
        <v>99</v>
      </c>
      <c r="C73" s="253">
        <v>84.0</v>
      </c>
      <c r="D73" s="253">
        <v>203.0</v>
      </c>
      <c r="E73" s="253">
        <v>170.0</v>
      </c>
      <c r="F73" s="253">
        <f t="shared" si="50"/>
        <v>1</v>
      </c>
      <c r="G73" s="253">
        <f t="shared" si="51"/>
        <v>0</v>
      </c>
      <c r="H73" s="254">
        <f t="shared" si="52"/>
        <v>0</v>
      </c>
      <c r="I73" s="253">
        <v>1.0</v>
      </c>
      <c r="J73" s="188">
        <v>50.729699999999994</v>
      </c>
      <c r="K73" s="139"/>
      <c r="L73" s="173">
        <f t="shared" si="53"/>
        <v>5.1562</v>
      </c>
      <c r="M73" s="174">
        <f t="shared" si="54"/>
        <v>1</v>
      </c>
      <c r="N73" s="174">
        <f t="shared" si="55"/>
        <v>5.1562</v>
      </c>
      <c r="O73" s="139"/>
      <c r="P73" s="139"/>
      <c r="Q73" s="139"/>
      <c r="R73" s="139"/>
      <c r="S73" s="255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4.75" customHeight="1">
      <c r="A74" s="174"/>
      <c r="B74" s="208"/>
      <c r="C74" s="208"/>
      <c r="D74" s="208"/>
      <c r="E74" s="208"/>
      <c r="F74" s="208"/>
      <c r="G74" s="208"/>
      <c r="H74" s="209" t="s">
        <v>38</v>
      </c>
      <c r="I74" s="208"/>
      <c r="J74" s="210">
        <f>SUM(J71:J73)</f>
        <v>206.226277</v>
      </c>
      <c r="K74" s="139"/>
      <c r="L74" s="139"/>
      <c r="M74" s="139"/>
      <c r="N74" s="139"/>
      <c r="O74" s="139"/>
      <c r="P74" s="139"/>
      <c r="Q74" s="139"/>
      <c r="R74" s="141"/>
      <c r="S74" s="211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171"/>
      <c r="B75" s="144"/>
      <c r="C75" s="144"/>
      <c r="D75" s="144"/>
      <c r="E75" s="144"/>
      <c r="F75" s="144"/>
      <c r="G75" s="144"/>
      <c r="H75" s="145"/>
      <c r="I75" s="144"/>
      <c r="J75" s="172"/>
      <c r="K75" s="139"/>
      <c r="L75" s="139"/>
      <c r="M75" s="139"/>
      <c r="N75" s="139"/>
      <c r="O75" s="139"/>
      <c r="P75" s="139"/>
      <c r="Q75" s="139"/>
      <c r="R75" s="141"/>
      <c r="S75" s="211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139"/>
      <c r="B76" s="139"/>
      <c r="C76" s="139"/>
      <c r="D76" s="139"/>
      <c r="E76" s="139"/>
      <c r="F76" s="139"/>
      <c r="G76" s="139"/>
      <c r="H76" s="140"/>
      <c r="I76" s="139"/>
      <c r="J76" s="139"/>
      <c r="K76" s="139"/>
      <c r="L76" s="139"/>
      <c r="M76" s="139"/>
      <c r="N76" s="139"/>
      <c r="O76" s="139"/>
      <c r="P76" s="139"/>
      <c r="Q76" s="139"/>
      <c r="R76" s="141"/>
      <c r="S76" s="211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211"/>
      <c r="S77" s="211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 t="s">
        <v>39</v>
      </c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211"/>
      <c r="S78" s="211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211"/>
      <c r="S79" s="211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42.0" customHeight="1">
      <c r="A80" s="173"/>
      <c r="B80" s="174" t="s">
        <v>12</v>
      </c>
      <c r="C80" s="175" t="s">
        <v>62</v>
      </c>
      <c r="D80" s="52"/>
      <c r="E80" s="53"/>
      <c r="F80" s="212"/>
      <c r="G80" s="212"/>
      <c r="H80" s="177" t="s">
        <v>14</v>
      </c>
      <c r="I80" s="213" t="s">
        <v>15</v>
      </c>
      <c r="J80" s="174" t="s">
        <v>16</v>
      </c>
      <c r="K80" s="139"/>
      <c r="L80" s="139"/>
      <c r="M80" s="139"/>
      <c r="N80" s="139"/>
      <c r="O80" s="139"/>
      <c r="P80" s="139"/>
      <c r="Q80" s="139"/>
      <c r="R80" s="211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4.75" customHeight="1">
      <c r="A81" s="174">
        <v>1.0</v>
      </c>
      <c r="B81" s="179" t="s">
        <v>98</v>
      </c>
      <c r="C81" s="192"/>
      <c r="D81" s="192"/>
      <c r="E81" s="192"/>
      <c r="F81" s="192"/>
      <c r="G81" s="192"/>
      <c r="H81" s="214">
        <v>41.0</v>
      </c>
      <c r="I81" s="192">
        <v>1.0</v>
      </c>
      <c r="J81" s="188">
        <f t="shared" ref="J81:J86" si="56">+I81*H81</f>
        <v>41</v>
      </c>
      <c r="K81" s="173"/>
      <c r="L81" s="173"/>
      <c r="M81" s="173"/>
      <c r="N81" s="173"/>
      <c r="O81" s="173"/>
      <c r="P81" s="173"/>
      <c r="Q81" s="215"/>
      <c r="R81" s="211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4.75" customHeight="1">
      <c r="A82" s="174">
        <v>2.0</v>
      </c>
      <c r="B82" s="186" t="s">
        <v>98</v>
      </c>
      <c r="C82" s="192"/>
      <c r="D82" s="192"/>
      <c r="E82" s="192"/>
      <c r="F82" s="192"/>
      <c r="G82" s="192"/>
      <c r="H82" s="214">
        <v>12.0</v>
      </c>
      <c r="I82" s="192">
        <v>1.0</v>
      </c>
      <c r="J82" s="188">
        <f t="shared" si="56"/>
        <v>12</v>
      </c>
      <c r="K82" s="173"/>
      <c r="L82" s="173"/>
      <c r="M82" s="173"/>
      <c r="N82" s="173"/>
      <c r="O82" s="173"/>
      <c r="P82" s="173"/>
      <c r="Q82" s="215"/>
      <c r="R82" s="211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4.75" customHeight="1">
      <c r="A83" s="174">
        <v>3.0</v>
      </c>
      <c r="B83" s="179" t="s">
        <v>70</v>
      </c>
      <c r="C83" s="192"/>
      <c r="D83" s="192"/>
      <c r="E83" s="192"/>
      <c r="F83" s="192"/>
      <c r="G83" s="192"/>
      <c r="H83" s="214">
        <v>50.0</v>
      </c>
      <c r="I83" s="192">
        <v>1.0</v>
      </c>
      <c r="J83" s="188">
        <f t="shared" si="56"/>
        <v>50</v>
      </c>
      <c r="K83" s="173"/>
      <c r="L83" s="173"/>
      <c r="M83" s="173"/>
      <c r="N83" s="173"/>
      <c r="O83" s="173"/>
      <c r="P83" s="173"/>
      <c r="Q83" s="215"/>
      <c r="R83" s="211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4.75" customHeight="1">
      <c r="A84" s="174">
        <v>4.0</v>
      </c>
      <c r="B84" s="186" t="s">
        <v>70</v>
      </c>
      <c r="C84" s="192"/>
      <c r="D84" s="192"/>
      <c r="E84" s="192"/>
      <c r="F84" s="192"/>
      <c r="G84" s="192"/>
      <c r="H84" s="214">
        <v>10.0</v>
      </c>
      <c r="I84" s="192">
        <v>1.0</v>
      </c>
      <c r="J84" s="188">
        <f t="shared" si="56"/>
        <v>10</v>
      </c>
      <c r="K84" s="173"/>
      <c r="L84" s="173"/>
      <c r="M84" s="173"/>
      <c r="N84" s="173"/>
      <c r="O84" s="173"/>
      <c r="P84" s="173"/>
      <c r="Q84" s="215"/>
      <c r="R84" s="211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4.75" customHeight="1">
      <c r="A85" s="174">
        <v>5.0</v>
      </c>
      <c r="B85" s="179" t="s">
        <v>99</v>
      </c>
      <c r="C85" s="192"/>
      <c r="D85" s="192"/>
      <c r="E85" s="192"/>
      <c r="F85" s="192"/>
      <c r="G85" s="192"/>
      <c r="H85" s="214">
        <v>55.0</v>
      </c>
      <c r="I85" s="192">
        <v>1.0</v>
      </c>
      <c r="J85" s="188">
        <f t="shared" si="56"/>
        <v>55</v>
      </c>
      <c r="K85" s="173"/>
      <c r="L85" s="173"/>
      <c r="M85" s="173"/>
      <c r="N85" s="173"/>
      <c r="O85" s="173"/>
      <c r="P85" s="173"/>
      <c r="Q85" s="215"/>
      <c r="R85" s="211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4">
        <v>6.0</v>
      </c>
      <c r="B86" s="186" t="s">
        <v>99</v>
      </c>
      <c r="C86" s="192"/>
      <c r="D86" s="192"/>
      <c r="E86" s="192"/>
      <c r="F86" s="192"/>
      <c r="G86" s="192"/>
      <c r="H86" s="214">
        <v>22.0</v>
      </c>
      <c r="I86" s="192">
        <v>1.0</v>
      </c>
      <c r="J86" s="188">
        <f t="shared" si="56"/>
        <v>22</v>
      </c>
      <c r="K86" s="173"/>
      <c r="L86" s="173"/>
      <c r="M86" s="173"/>
      <c r="N86" s="173"/>
      <c r="O86" s="173"/>
      <c r="P86" s="173"/>
      <c r="Q86" s="215"/>
      <c r="R86" s="211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18.75" customHeight="1">
      <c r="A87" s="139"/>
      <c r="B87" s="139"/>
      <c r="C87" s="139"/>
      <c r="D87" s="139"/>
      <c r="E87" s="139"/>
      <c r="F87" s="139"/>
      <c r="G87" s="139"/>
      <c r="H87" s="140" t="s">
        <v>38</v>
      </c>
      <c r="I87" s="139"/>
      <c r="J87" s="216">
        <f>SUM(J81:J86)</f>
        <v>190</v>
      </c>
      <c r="K87" s="217"/>
      <c r="L87" s="217"/>
      <c r="M87" s="217"/>
      <c r="N87" s="217"/>
      <c r="O87" s="217"/>
      <c r="P87" s="217"/>
      <c r="Q87" s="217"/>
      <c r="R87" s="139"/>
      <c r="S87" s="211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18.75" customHeight="1">
      <c r="A88" s="144"/>
      <c r="B88" s="144"/>
      <c r="C88" s="144"/>
      <c r="D88" s="144"/>
      <c r="E88" s="144"/>
      <c r="F88" s="144"/>
      <c r="G88" s="144"/>
      <c r="H88" s="145"/>
      <c r="I88" s="170"/>
      <c r="J88" s="195">
        <f>+J87*60%</f>
        <v>114</v>
      </c>
      <c r="K88" s="195"/>
      <c r="L88" s="195"/>
      <c r="M88" s="195"/>
      <c r="N88" s="195"/>
      <c r="O88" s="195"/>
      <c r="P88" s="195"/>
      <c r="Q88" s="195">
        <f>+J87*40%</f>
        <v>76</v>
      </c>
      <c r="R88" s="139"/>
      <c r="S88" s="211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18.75" customHeight="1">
      <c r="A89" s="139"/>
      <c r="B89" s="139"/>
      <c r="C89" s="139"/>
      <c r="D89" s="139"/>
      <c r="E89" s="139"/>
      <c r="F89" s="139"/>
      <c r="G89" s="139"/>
      <c r="H89" s="140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211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18.75" customHeight="1">
      <c r="A90" s="139"/>
      <c r="B90" s="139"/>
      <c r="C90" s="139"/>
      <c r="D90" s="139"/>
      <c r="E90" s="139"/>
      <c r="F90" s="139"/>
      <c r="G90" s="139"/>
      <c r="H90" s="140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211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19.5" customHeight="1">
      <c r="A91" s="218" t="s">
        <v>41</v>
      </c>
      <c r="B91" s="139"/>
      <c r="C91" s="139"/>
      <c r="D91" s="139"/>
      <c r="E91" s="139"/>
      <c r="F91" s="139"/>
      <c r="G91" s="139"/>
      <c r="H91" s="140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211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57.0" customHeight="1">
      <c r="A92" s="219"/>
      <c r="B92" s="220" t="s">
        <v>42</v>
      </c>
      <c r="C92" s="220" t="s">
        <v>43</v>
      </c>
      <c r="D92" s="220" t="s">
        <v>44</v>
      </c>
      <c r="E92" s="220" t="s">
        <v>45</v>
      </c>
      <c r="F92" s="220"/>
      <c r="G92" s="220"/>
      <c r="H92" s="221" t="s">
        <v>46</v>
      </c>
      <c r="I92" s="222" t="s">
        <v>47</v>
      </c>
      <c r="J92" s="139"/>
      <c r="K92" s="139"/>
      <c r="L92" s="139"/>
      <c r="M92" s="139"/>
      <c r="N92" s="139"/>
      <c r="O92" s="139"/>
      <c r="P92" s="139"/>
      <c r="Q92" s="139"/>
      <c r="R92" s="141"/>
      <c r="S92" s="211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8.75" customHeight="1">
      <c r="A93" s="223" t="s">
        <v>48</v>
      </c>
      <c r="B93" s="224">
        <f>+E25</f>
        <v>21921.8835</v>
      </c>
      <c r="C93" s="225">
        <f>+J64</f>
        <v>18316.9901</v>
      </c>
      <c r="D93" s="225">
        <f>+J74</f>
        <v>206.226277</v>
      </c>
      <c r="E93" s="226">
        <f>J88</f>
        <v>114</v>
      </c>
      <c r="F93" s="226"/>
      <c r="G93" s="226"/>
      <c r="H93" s="227">
        <f>+I25</f>
        <v>1743.627475</v>
      </c>
      <c r="I93" s="228">
        <f>+B93-C93-D93-E93-H93</f>
        <v>1541.039653</v>
      </c>
      <c r="J93" s="139"/>
      <c r="K93" s="139"/>
      <c r="L93" s="139"/>
      <c r="M93" s="139"/>
      <c r="N93" s="139"/>
      <c r="O93" s="139"/>
      <c r="P93" s="139"/>
      <c r="Q93" s="139"/>
      <c r="R93" s="141"/>
      <c r="S93" s="211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9.5" customHeight="1">
      <c r="A94" s="229" t="s">
        <v>49</v>
      </c>
      <c r="B94" s="230"/>
      <c r="C94" s="231">
        <f>+C93/B93</f>
        <v>0.835557314</v>
      </c>
      <c r="D94" s="231">
        <f>+D93/B93</f>
        <v>0.00940732474</v>
      </c>
      <c r="E94" s="231">
        <f>+E93/B93</f>
        <v>0.005200283087</v>
      </c>
      <c r="F94" s="231"/>
      <c r="G94" s="231"/>
      <c r="H94" s="232">
        <f>+H93/B93</f>
        <v>0.07953821461</v>
      </c>
      <c r="I94" s="233">
        <f>+I93/B93</f>
        <v>0.07029686354</v>
      </c>
      <c r="J94" s="139"/>
      <c r="K94" s="139"/>
      <c r="L94" s="139"/>
      <c r="M94" s="139"/>
      <c r="N94" s="139"/>
      <c r="O94" s="139"/>
      <c r="P94" s="139"/>
      <c r="Q94" s="139"/>
      <c r="R94" s="141"/>
      <c r="S94" s="211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9.5" customHeight="1">
      <c r="A95" s="160"/>
      <c r="B95" s="234"/>
      <c r="C95" s="235"/>
      <c r="D95" s="235"/>
      <c r="E95" s="235"/>
      <c r="F95" s="235"/>
      <c r="G95" s="235"/>
      <c r="H95" s="236"/>
      <c r="I95" s="237"/>
      <c r="J95" s="139"/>
      <c r="K95" s="139"/>
      <c r="L95" s="139"/>
      <c r="M95" s="139"/>
      <c r="N95" s="139"/>
      <c r="O95" s="139"/>
      <c r="P95" s="139"/>
      <c r="Q95" s="139"/>
      <c r="R95" s="141"/>
      <c r="S95" s="211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8.75" customHeight="1">
      <c r="A96" s="238"/>
      <c r="B96" s="239"/>
      <c r="C96" s="239"/>
      <c r="D96" s="239" t="s">
        <v>50</v>
      </c>
      <c r="E96" s="239" t="s">
        <v>48</v>
      </c>
      <c r="F96" s="239"/>
      <c r="G96" s="239"/>
      <c r="H96" s="240">
        <f>+D93+E93+H93+I93</f>
        <v>3604.893405</v>
      </c>
      <c r="I96" s="241"/>
      <c r="J96" s="139"/>
      <c r="K96" s="139"/>
      <c r="L96" s="139"/>
      <c r="M96" s="139"/>
      <c r="N96" s="139"/>
      <c r="O96" s="139"/>
      <c r="P96" s="139"/>
      <c r="Q96" s="139"/>
      <c r="R96" s="141"/>
      <c r="S96" s="140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75" customHeight="1">
      <c r="A97" s="242"/>
      <c r="B97" s="139"/>
      <c r="C97" s="139"/>
      <c r="D97" s="139"/>
      <c r="E97" s="139" t="s">
        <v>49</v>
      </c>
      <c r="F97" s="139"/>
      <c r="G97" s="139"/>
      <c r="H97" s="236">
        <f>+H96/B93</f>
        <v>0.164442686</v>
      </c>
      <c r="I97" s="243"/>
      <c r="J97" s="139"/>
      <c r="K97" s="139"/>
      <c r="L97" s="139"/>
      <c r="M97" s="139"/>
      <c r="N97" s="139"/>
      <c r="O97" s="139"/>
      <c r="P97" s="139"/>
      <c r="Q97" s="139"/>
      <c r="R97" s="141"/>
      <c r="S97" s="140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242"/>
      <c r="B98" s="139"/>
      <c r="C98" s="139" t="s">
        <v>51</v>
      </c>
      <c r="D98" s="139"/>
      <c r="E98" s="139"/>
      <c r="F98" s="139"/>
      <c r="G98" s="139"/>
      <c r="H98" s="140"/>
      <c r="I98" s="243"/>
      <c r="J98" s="139"/>
      <c r="K98" s="139"/>
      <c r="L98" s="139"/>
      <c r="M98" s="139"/>
      <c r="N98" s="139"/>
      <c r="O98" s="139"/>
      <c r="P98" s="139"/>
      <c r="Q98" s="139"/>
      <c r="R98" s="141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242"/>
      <c r="B99" s="139"/>
      <c r="C99" s="139"/>
      <c r="D99" s="139" t="s">
        <v>52</v>
      </c>
      <c r="E99" s="139"/>
      <c r="F99" s="139"/>
      <c r="G99" s="139"/>
      <c r="H99" s="140">
        <f>+H98*(H96-H93)</f>
        <v>0</v>
      </c>
      <c r="I99" s="243"/>
      <c r="J99" s="139"/>
      <c r="K99" s="139"/>
      <c r="L99" s="139"/>
      <c r="M99" s="139"/>
      <c r="N99" s="139"/>
      <c r="O99" s="139"/>
      <c r="P99" s="139"/>
      <c r="Q99" s="139"/>
      <c r="R99" s="141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9.5" customHeight="1">
      <c r="A100" s="244"/>
      <c r="B100" s="245"/>
      <c r="C100" s="245"/>
      <c r="D100" s="245"/>
      <c r="E100" s="245"/>
      <c r="F100" s="245"/>
      <c r="G100" s="245"/>
      <c r="H100" s="246"/>
      <c r="I100" s="247"/>
      <c r="J100" s="139"/>
      <c r="K100" s="139"/>
      <c r="L100" s="139"/>
      <c r="M100" s="139"/>
      <c r="N100" s="139"/>
      <c r="O100" s="139"/>
      <c r="P100" s="139"/>
      <c r="Q100" s="139"/>
      <c r="R100" s="141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139"/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141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8.75" customHeight="1">
      <c r="A102" s="139"/>
      <c r="B102" s="139"/>
      <c r="C102" s="139"/>
      <c r="D102" s="139"/>
      <c r="E102" s="139"/>
      <c r="F102" s="139"/>
      <c r="G102" s="139"/>
      <c r="H102" s="140"/>
      <c r="I102" s="139"/>
      <c r="J102" s="139"/>
      <c r="K102" s="139"/>
      <c r="L102" s="139"/>
      <c r="M102" s="139"/>
      <c r="N102" s="139"/>
      <c r="O102" s="139"/>
      <c r="P102" s="139"/>
      <c r="Q102" s="139"/>
      <c r="R102" s="141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139"/>
      <c r="B103" s="139"/>
      <c r="C103" s="139"/>
      <c r="D103" s="139"/>
      <c r="E103" s="139"/>
      <c r="F103" s="139"/>
      <c r="G103" s="139"/>
      <c r="H103" s="140"/>
      <c r="I103" s="139"/>
      <c r="J103" s="139"/>
      <c r="K103" s="139"/>
      <c r="L103" s="139"/>
      <c r="M103" s="139"/>
      <c r="N103" s="139"/>
      <c r="O103" s="139"/>
      <c r="P103" s="139"/>
      <c r="Q103" s="139"/>
      <c r="R103" s="141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8"/>
      <c r="I295" s="7"/>
      <c r="J295" s="7"/>
      <c r="K295" s="7"/>
      <c r="L295" s="7"/>
      <c r="M295" s="7"/>
      <c r="N295" s="7"/>
      <c r="O295" s="7"/>
      <c r="P295" s="7"/>
      <c r="Q295" s="7"/>
      <c r="R295" s="249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8"/>
      <c r="I296" s="7"/>
      <c r="J296" s="7"/>
      <c r="K296" s="7"/>
      <c r="L296" s="7"/>
      <c r="M296" s="7"/>
      <c r="N296" s="7"/>
      <c r="O296" s="7"/>
      <c r="P296" s="7"/>
      <c r="Q296" s="7"/>
      <c r="R296" s="249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8"/>
      <c r="I297" s="7"/>
      <c r="J297" s="7"/>
      <c r="K297" s="7"/>
      <c r="L297" s="7"/>
      <c r="M297" s="7"/>
      <c r="N297" s="7"/>
      <c r="O297" s="7"/>
      <c r="P297" s="7"/>
      <c r="Q297" s="7"/>
      <c r="R297" s="24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8"/>
      <c r="I298" s="7"/>
      <c r="J298" s="7"/>
      <c r="K298" s="7"/>
      <c r="L298" s="7"/>
      <c r="M298" s="7"/>
      <c r="N298" s="7"/>
      <c r="O298" s="7"/>
      <c r="P298" s="7"/>
      <c r="Q298" s="7"/>
      <c r="R298" s="24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8"/>
      <c r="I299" s="7"/>
      <c r="J299" s="7"/>
      <c r="K299" s="7"/>
      <c r="L299" s="7"/>
      <c r="M299" s="7"/>
      <c r="N299" s="7"/>
      <c r="O299" s="7"/>
      <c r="P299" s="7"/>
      <c r="Q299" s="7"/>
      <c r="R299" s="249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0:E70"/>
    <mergeCell ref="C80:E8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44393.0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101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70</v>
      </c>
      <c r="C8" s="154">
        <v>22.5</v>
      </c>
      <c r="D8" s="155">
        <v>0.0805</v>
      </c>
      <c r="E8" s="156">
        <f>229.721*68</f>
        <v>15621.028</v>
      </c>
      <c r="F8" s="156"/>
      <c r="G8" s="156"/>
      <c r="H8" s="157">
        <v>68.0</v>
      </c>
      <c r="I8" s="158">
        <f t="shared" ref="I8:I24" si="1">+D8*E8</f>
        <v>1257.492754</v>
      </c>
      <c r="J8" s="159">
        <f t="shared" ref="J8:J24" si="2">E8-I8</f>
        <v>14363.53525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hidden="1" customHeight="1">
      <c r="A9" s="153">
        <v>2.0</v>
      </c>
      <c r="B9" s="154"/>
      <c r="C9" s="154"/>
      <c r="D9" s="155"/>
      <c r="E9" s="156"/>
      <c r="F9" s="156"/>
      <c r="G9" s="156"/>
      <c r="H9" s="157"/>
      <c r="I9" s="158">
        <f t="shared" si="1"/>
        <v>0</v>
      </c>
      <c r="J9" s="159">
        <f t="shared" si="2"/>
        <v>0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hidden="1" customHeight="1">
      <c r="A10" s="153">
        <v>3.0</v>
      </c>
      <c r="B10" s="154"/>
      <c r="C10" s="154"/>
      <c r="D10" s="155"/>
      <c r="E10" s="156"/>
      <c r="F10" s="156"/>
      <c r="G10" s="156"/>
      <c r="H10" s="157"/>
      <c r="I10" s="158">
        <f t="shared" si="1"/>
        <v>0</v>
      </c>
      <c r="J10" s="159">
        <f t="shared" si="2"/>
        <v>0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hidden="1" customHeight="1">
      <c r="A11" s="153">
        <v>4.0</v>
      </c>
      <c r="B11" s="174"/>
      <c r="C11" s="154"/>
      <c r="D11" s="250"/>
      <c r="E11" s="251"/>
      <c r="F11" s="251"/>
      <c r="G11" s="251"/>
      <c r="H11" s="157"/>
      <c r="I11" s="158">
        <f t="shared" si="1"/>
        <v>0</v>
      </c>
      <c r="J11" s="159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hidden="1" customHeight="1">
      <c r="A12" s="153">
        <v>5.0</v>
      </c>
      <c r="B12" s="174"/>
      <c r="C12" s="174"/>
      <c r="D12" s="250"/>
      <c r="E12" s="251"/>
      <c r="F12" s="251"/>
      <c r="G12" s="251"/>
      <c r="H12" s="157"/>
      <c r="I12" s="158">
        <f t="shared" si="1"/>
        <v>0</v>
      </c>
      <c r="J12" s="159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15621.028</v>
      </c>
      <c r="F25" s="165"/>
      <c r="G25" s="165"/>
      <c r="H25" s="166"/>
      <c r="I25" s="167">
        <f t="shared" ref="I25:J25" si="3">SUM(I8:I24)</f>
        <v>1257.492754</v>
      </c>
      <c r="J25" s="168">
        <f t="shared" si="3"/>
        <v>14363.53525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102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70</v>
      </c>
      <c r="C32" s="180">
        <v>88.0</v>
      </c>
      <c r="D32" s="180">
        <v>204.0</v>
      </c>
      <c r="E32" s="180">
        <v>174.0</v>
      </c>
      <c r="F32" s="180">
        <f t="shared" ref="F32:F46" si="5">VALUE(IF(RIGHT(B32, 1)="%", RIGHT(B32, 3), 0))</f>
        <v>0</v>
      </c>
      <c r="G32" s="180">
        <f t="shared" ref="G32:G46" si="6">+R32*C32/100*D32/100*E32/100</f>
        <v>71.843904</v>
      </c>
      <c r="H32" s="181">
        <f t="shared" ref="H32:H46" si="7">IF(F32=0, G32, F32*G32)</f>
        <v>71.843904</v>
      </c>
      <c r="I32" s="180">
        <v>1.0</v>
      </c>
      <c r="J32" s="188">
        <f t="shared" ref="J32:J46" si="8">+I32*H32</f>
        <v>71.843904</v>
      </c>
      <c r="K32" s="139"/>
      <c r="L32" s="173">
        <f>D32*25.4/1000</f>
        <v>5.1816</v>
      </c>
      <c r="M32" s="174">
        <f>+I32</f>
        <v>1</v>
      </c>
      <c r="N32" s="174">
        <f>M32*L32</f>
        <v>5.1816</v>
      </c>
      <c r="O32" s="139"/>
      <c r="P32" s="139"/>
      <c r="Q32" s="173"/>
      <c r="R32" s="183">
        <v>23.0</v>
      </c>
      <c r="S32" s="173">
        <f t="shared" ref="S32:S47" si="9">E32/100</f>
        <v>1.74</v>
      </c>
      <c r="T32" s="174">
        <f t="shared" ref="T32:T47" si="10">I32</f>
        <v>1</v>
      </c>
      <c r="U32" s="174">
        <f t="shared" ref="U32:U47" si="11">T32*S32</f>
        <v>1.74</v>
      </c>
      <c r="V32" s="184">
        <f t="shared" ref="V32:V46" si="12">R32*C32/100*D32/100*E32/100</f>
        <v>71.843904</v>
      </c>
      <c r="W32" s="173">
        <f t="shared" ref="W32:X32" si="4">C32/100</f>
        <v>0.88</v>
      </c>
      <c r="X32" s="173">
        <f t="shared" si="4"/>
        <v>2.04</v>
      </c>
      <c r="Y32" s="173">
        <f t="shared" ref="Y32:Y47" si="14">U32</f>
        <v>1.74</v>
      </c>
      <c r="Z32" s="185">
        <f t="shared" ref="Z32:Z47" si="15">W32*X32*Y32</f>
        <v>3.123648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70</v>
      </c>
      <c r="C33" s="186">
        <v>99.0</v>
      </c>
      <c r="D33" s="186">
        <v>204.0</v>
      </c>
      <c r="E33" s="186">
        <v>240.0</v>
      </c>
      <c r="F33" s="186">
        <f t="shared" si="5"/>
        <v>0</v>
      </c>
      <c r="G33" s="186">
        <f t="shared" si="6"/>
        <v>111.48192</v>
      </c>
      <c r="H33" s="187">
        <f t="shared" si="7"/>
        <v>111.48192</v>
      </c>
      <c r="I33" s="186">
        <v>1.0</v>
      </c>
      <c r="J33" s="188">
        <f t="shared" si="8"/>
        <v>111.48192</v>
      </c>
      <c r="K33" s="139"/>
      <c r="L33" s="173"/>
      <c r="M33" s="174"/>
      <c r="N33" s="174"/>
      <c r="O33" s="139"/>
      <c r="P33" s="139"/>
      <c r="Q33" s="173"/>
      <c r="R33" s="183">
        <v>23.0</v>
      </c>
      <c r="S33" s="173">
        <f t="shared" si="9"/>
        <v>2.4</v>
      </c>
      <c r="T33" s="174">
        <f t="shared" si="10"/>
        <v>1</v>
      </c>
      <c r="U33" s="174">
        <f t="shared" si="11"/>
        <v>2.4</v>
      </c>
      <c r="V33" s="184">
        <f t="shared" si="12"/>
        <v>111.48192</v>
      </c>
      <c r="W33" s="173">
        <f t="shared" ref="W33:X33" si="13">C33/100</f>
        <v>0.99</v>
      </c>
      <c r="X33" s="173">
        <f t="shared" si="13"/>
        <v>2.04</v>
      </c>
      <c r="Y33" s="173">
        <f t="shared" si="14"/>
        <v>2.4</v>
      </c>
      <c r="Z33" s="185">
        <f t="shared" si="15"/>
        <v>4.84704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70</v>
      </c>
      <c r="C34" s="186">
        <v>100.0</v>
      </c>
      <c r="D34" s="186">
        <v>204.0</v>
      </c>
      <c r="E34" s="186">
        <v>87.0</v>
      </c>
      <c r="F34" s="186">
        <f t="shared" si="5"/>
        <v>0</v>
      </c>
      <c r="G34" s="186">
        <f t="shared" si="6"/>
        <v>40.8204</v>
      </c>
      <c r="H34" s="187">
        <f t="shared" si="7"/>
        <v>40.8204</v>
      </c>
      <c r="I34" s="186">
        <v>1.0</v>
      </c>
      <c r="J34" s="188">
        <f t="shared" si="8"/>
        <v>40.8204</v>
      </c>
      <c r="K34" s="139"/>
      <c r="L34" s="173">
        <f t="shared" ref="L34:L46" si="17">D34*25.4/1000</f>
        <v>5.1816</v>
      </c>
      <c r="M34" s="174">
        <f t="shared" ref="M34:M46" si="18">+I34</f>
        <v>1</v>
      </c>
      <c r="N34" s="174">
        <f t="shared" ref="N34:N46" si="19">M34*L34</f>
        <v>5.1816</v>
      </c>
      <c r="O34" s="139"/>
      <c r="P34" s="139"/>
      <c r="Q34" s="173"/>
      <c r="R34" s="183">
        <v>23.0</v>
      </c>
      <c r="S34" s="173">
        <f t="shared" si="9"/>
        <v>0.87</v>
      </c>
      <c r="T34" s="174">
        <f t="shared" si="10"/>
        <v>1</v>
      </c>
      <c r="U34" s="174">
        <f t="shared" si="11"/>
        <v>0.87</v>
      </c>
      <c r="V34" s="184">
        <f t="shared" si="12"/>
        <v>40.8204</v>
      </c>
      <c r="W34" s="173">
        <f t="shared" ref="W34:X34" si="16">C34/100</f>
        <v>1</v>
      </c>
      <c r="X34" s="173">
        <f t="shared" si="16"/>
        <v>2.04</v>
      </c>
      <c r="Y34" s="173">
        <f t="shared" si="14"/>
        <v>0.87</v>
      </c>
      <c r="Z34" s="185">
        <f t="shared" si="15"/>
        <v>1.7748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70</v>
      </c>
      <c r="C35" s="186">
        <v>96.0</v>
      </c>
      <c r="D35" s="186">
        <v>204.0</v>
      </c>
      <c r="E35" s="186">
        <v>250.0</v>
      </c>
      <c r="F35" s="186">
        <f t="shared" si="5"/>
        <v>0</v>
      </c>
      <c r="G35" s="186">
        <f t="shared" si="6"/>
        <v>112.608</v>
      </c>
      <c r="H35" s="187">
        <f t="shared" si="7"/>
        <v>112.608</v>
      </c>
      <c r="I35" s="186">
        <v>1.0</v>
      </c>
      <c r="J35" s="188">
        <f t="shared" si="8"/>
        <v>112.608</v>
      </c>
      <c r="K35" s="139"/>
      <c r="L35" s="173">
        <f t="shared" si="17"/>
        <v>5.1816</v>
      </c>
      <c r="M35" s="174">
        <f t="shared" si="18"/>
        <v>1</v>
      </c>
      <c r="N35" s="174">
        <f t="shared" si="19"/>
        <v>5.1816</v>
      </c>
      <c r="O35" s="139"/>
      <c r="P35" s="139"/>
      <c r="Q35" s="173"/>
      <c r="R35" s="183">
        <v>23.0</v>
      </c>
      <c r="S35" s="173">
        <f t="shared" si="9"/>
        <v>2.5</v>
      </c>
      <c r="T35" s="174">
        <f t="shared" si="10"/>
        <v>1</v>
      </c>
      <c r="U35" s="174">
        <f t="shared" si="11"/>
        <v>2.5</v>
      </c>
      <c r="V35" s="184">
        <f t="shared" si="12"/>
        <v>112.608</v>
      </c>
      <c r="W35" s="173">
        <f t="shared" ref="W35:X35" si="20">C35/100</f>
        <v>0.96</v>
      </c>
      <c r="X35" s="173">
        <f t="shared" si="20"/>
        <v>2.04</v>
      </c>
      <c r="Y35" s="173">
        <f t="shared" si="14"/>
        <v>2.5</v>
      </c>
      <c r="Z35" s="185">
        <f t="shared" si="15"/>
        <v>4.896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70</v>
      </c>
      <c r="C36" s="186">
        <v>79.0</v>
      </c>
      <c r="D36" s="186">
        <v>204.0</v>
      </c>
      <c r="E36" s="186">
        <v>219.0</v>
      </c>
      <c r="F36" s="186">
        <f t="shared" si="5"/>
        <v>0</v>
      </c>
      <c r="G36" s="186">
        <f t="shared" si="6"/>
        <v>81.176292</v>
      </c>
      <c r="H36" s="187">
        <f t="shared" si="7"/>
        <v>81.176292</v>
      </c>
      <c r="I36" s="186">
        <v>1.0</v>
      </c>
      <c r="J36" s="188">
        <f t="shared" si="8"/>
        <v>81.176292</v>
      </c>
      <c r="K36" s="139"/>
      <c r="L36" s="173">
        <f t="shared" si="17"/>
        <v>5.1816</v>
      </c>
      <c r="M36" s="174">
        <f t="shared" si="18"/>
        <v>1</v>
      </c>
      <c r="N36" s="174">
        <f t="shared" si="19"/>
        <v>5.1816</v>
      </c>
      <c r="O36" s="139"/>
      <c r="P36" s="139"/>
      <c r="Q36" s="173"/>
      <c r="R36" s="183">
        <v>23.0</v>
      </c>
      <c r="S36" s="173">
        <f t="shared" si="9"/>
        <v>2.19</v>
      </c>
      <c r="T36" s="174">
        <f t="shared" si="10"/>
        <v>1</v>
      </c>
      <c r="U36" s="174">
        <f t="shared" si="11"/>
        <v>2.19</v>
      </c>
      <c r="V36" s="184">
        <f t="shared" si="12"/>
        <v>81.176292</v>
      </c>
      <c r="W36" s="173">
        <f t="shared" ref="W36:X36" si="21">C36/100</f>
        <v>0.79</v>
      </c>
      <c r="X36" s="173">
        <f t="shared" si="21"/>
        <v>2.04</v>
      </c>
      <c r="Y36" s="173">
        <f t="shared" si="14"/>
        <v>2.19</v>
      </c>
      <c r="Z36" s="185">
        <f t="shared" si="15"/>
        <v>3.529404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70</v>
      </c>
      <c r="C37" s="186">
        <v>103.0</v>
      </c>
      <c r="D37" s="186">
        <v>204.0</v>
      </c>
      <c r="E37" s="186">
        <v>2781.0</v>
      </c>
      <c r="F37" s="186">
        <f t="shared" si="5"/>
        <v>0</v>
      </c>
      <c r="G37" s="186">
        <f t="shared" si="6"/>
        <v>1343.990556</v>
      </c>
      <c r="H37" s="187">
        <f t="shared" si="7"/>
        <v>1343.990556</v>
      </c>
      <c r="I37" s="186">
        <v>1.0</v>
      </c>
      <c r="J37" s="188">
        <f t="shared" si="8"/>
        <v>1343.990556</v>
      </c>
      <c r="K37" s="139"/>
      <c r="L37" s="173">
        <f t="shared" si="17"/>
        <v>5.1816</v>
      </c>
      <c r="M37" s="174">
        <f t="shared" si="18"/>
        <v>1</v>
      </c>
      <c r="N37" s="174">
        <f t="shared" si="19"/>
        <v>5.1816</v>
      </c>
      <c r="O37" s="139"/>
      <c r="P37" s="139"/>
      <c r="Q37" s="173">
        <v>1390.0</v>
      </c>
      <c r="R37" s="183">
        <v>23.0</v>
      </c>
      <c r="S37" s="173">
        <f t="shared" si="9"/>
        <v>27.81</v>
      </c>
      <c r="T37" s="174">
        <f t="shared" si="10"/>
        <v>1</v>
      </c>
      <c r="U37" s="174">
        <f t="shared" si="11"/>
        <v>27.81</v>
      </c>
      <c r="V37" s="184">
        <f t="shared" si="12"/>
        <v>1343.990556</v>
      </c>
      <c r="W37" s="173">
        <f t="shared" ref="W37:X37" si="22">C37/100</f>
        <v>1.03</v>
      </c>
      <c r="X37" s="173">
        <f t="shared" si="22"/>
        <v>2.04</v>
      </c>
      <c r="Y37" s="173">
        <f t="shared" si="14"/>
        <v>27.81</v>
      </c>
      <c r="Z37" s="185">
        <f t="shared" si="15"/>
        <v>58.434372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70</v>
      </c>
      <c r="C38" s="186">
        <v>103.0</v>
      </c>
      <c r="D38" s="186">
        <v>204.0</v>
      </c>
      <c r="E38" s="186">
        <v>2774.0</v>
      </c>
      <c r="F38" s="186">
        <f t="shared" si="5"/>
        <v>0</v>
      </c>
      <c r="G38" s="186">
        <f t="shared" si="6"/>
        <v>1340.607624</v>
      </c>
      <c r="H38" s="187">
        <f t="shared" si="7"/>
        <v>1340.607624</v>
      </c>
      <c r="I38" s="186">
        <v>1.0</v>
      </c>
      <c r="J38" s="188">
        <f t="shared" si="8"/>
        <v>1340.607624</v>
      </c>
      <c r="K38" s="139"/>
      <c r="L38" s="173">
        <f t="shared" si="17"/>
        <v>5.1816</v>
      </c>
      <c r="M38" s="174">
        <f t="shared" si="18"/>
        <v>1</v>
      </c>
      <c r="N38" s="174">
        <f t="shared" si="19"/>
        <v>5.1816</v>
      </c>
      <c r="O38" s="139"/>
      <c r="P38" s="139"/>
      <c r="Q38" s="173">
        <v>1370.0</v>
      </c>
      <c r="R38" s="183">
        <v>23.0</v>
      </c>
      <c r="S38" s="173">
        <f t="shared" si="9"/>
        <v>27.74</v>
      </c>
      <c r="T38" s="174">
        <f t="shared" si="10"/>
        <v>1</v>
      </c>
      <c r="U38" s="174">
        <f t="shared" si="11"/>
        <v>27.74</v>
      </c>
      <c r="V38" s="184">
        <f t="shared" si="12"/>
        <v>1340.607624</v>
      </c>
      <c r="W38" s="173">
        <f t="shared" ref="W38:X38" si="23">C38/100</f>
        <v>1.03</v>
      </c>
      <c r="X38" s="173">
        <f t="shared" si="23"/>
        <v>2.04</v>
      </c>
      <c r="Y38" s="173">
        <f t="shared" si="14"/>
        <v>27.74</v>
      </c>
      <c r="Z38" s="185">
        <f t="shared" si="15"/>
        <v>58.287288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70</v>
      </c>
      <c r="C39" s="186">
        <v>103.0</v>
      </c>
      <c r="D39" s="186">
        <v>204.0</v>
      </c>
      <c r="E39" s="186">
        <v>2780.0</v>
      </c>
      <c r="F39" s="186">
        <f t="shared" si="5"/>
        <v>0</v>
      </c>
      <c r="G39" s="186">
        <f t="shared" si="6"/>
        <v>1343.50728</v>
      </c>
      <c r="H39" s="187">
        <f t="shared" si="7"/>
        <v>1343.50728</v>
      </c>
      <c r="I39" s="186">
        <v>1.0</v>
      </c>
      <c r="J39" s="188">
        <f t="shared" si="8"/>
        <v>1343.50728</v>
      </c>
      <c r="K39" s="139"/>
      <c r="L39" s="173">
        <f t="shared" si="17"/>
        <v>5.1816</v>
      </c>
      <c r="M39" s="174">
        <f t="shared" si="18"/>
        <v>1</v>
      </c>
      <c r="N39" s="174">
        <f t="shared" si="19"/>
        <v>5.1816</v>
      </c>
      <c r="O39" s="139"/>
      <c r="P39" s="139"/>
      <c r="Q39" s="173">
        <v>1370.0</v>
      </c>
      <c r="R39" s="183">
        <v>23.0</v>
      </c>
      <c r="S39" s="173">
        <f t="shared" si="9"/>
        <v>27.8</v>
      </c>
      <c r="T39" s="174">
        <f t="shared" si="10"/>
        <v>1</v>
      </c>
      <c r="U39" s="174">
        <f t="shared" si="11"/>
        <v>27.8</v>
      </c>
      <c r="V39" s="184">
        <f t="shared" si="12"/>
        <v>1343.50728</v>
      </c>
      <c r="W39" s="173">
        <f t="shared" ref="W39:X39" si="24">C39/100</f>
        <v>1.03</v>
      </c>
      <c r="X39" s="173">
        <f t="shared" si="24"/>
        <v>2.04</v>
      </c>
      <c r="Y39" s="173">
        <f t="shared" si="14"/>
        <v>27.8</v>
      </c>
      <c r="Z39" s="185">
        <f t="shared" si="15"/>
        <v>58.41336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86" t="s">
        <v>70</v>
      </c>
      <c r="C40" s="186">
        <v>103.0</v>
      </c>
      <c r="D40" s="186">
        <v>204.0</v>
      </c>
      <c r="E40" s="186">
        <v>2780.0</v>
      </c>
      <c r="F40" s="186">
        <f t="shared" si="5"/>
        <v>0</v>
      </c>
      <c r="G40" s="186">
        <f t="shared" si="6"/>
        <v>1343.50728</v>
      </c>
      <c r="H40" s="187">
        <f t="shared" si="7"/>
        <v>1343.50728</v>
      </c>
      <c r="I40" s="186">
        <v>1.0</v>
      </c>
      <c r="J40" s="188">
        <f t="shared" si="8"/>
        <v>1343.50728</v>
      </c>
      <c r="K40" s="139"/>
      <c r="L40" s="173">
        <f t="shared" si="17"/>
        <v>5.1816</v>
      </c>
      <c r="M40" s="174">
        <f t="shared" si="18"/>
        <v>1</v>
      </c>
      <c r="N40" s="174">
        <f t="shared" si="19"/>
        <v>5.1816</v>
      </c>
      <c r="O40" s="139"/>
      <c r="P40" s="139"/>
      <c r="Q40" s="173">
        <v>1370.0</v>
      </c>
      <c r="R40" s="183">
        <v>23.0</v>
      </c>
      <c r="S40" s="173">
        <f t="shared" si="9"/>
        <v>27.8</v>
      </c>
      <c r="T40" s="174">
        <f t="shared" si="10"/>
        <v>1</v>
      </c>
      <c r="U40" s="174">
        <f t="shared" si="11"/>
        <v>27.8</v>
      </c>
      <c r="V40" s="184">
        <f t="shared" si="12"/>
        <v>1343.50728</v>
      </c>
      <c r="W40" s="173">
        <f t="shared" ref="W40:X40" si="25">C40/100</f>
        <v>1.03</v>
      </c>
      <c r="X40" s="173">
        <f t="shared" si="25"/>
        <v>2.04</v>
      </c>
      <c r="Y40" s="173">
        <f t="shared" si="14"/>
        <v>27.8</v>
      </c>
      <c r="Z40" s="185">
        <f t="shared" si="15"/>
        <v>58.41336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70</v>
      </c>
      <c r="C41" s="186">
        <v>103.0</v>
      </c>
      <c r="D41" s="186">
        <v>204.0</v>
      </c>
      <c r="E41" s="186">
        <v>2779.0</v>
      </c>
      <c r="F41" s="186">
        <f t="shared" si="5"/>
        <v>0</v>
      </c>
      <c r="G41" s="186">
        <f t="shared" si="6"/>
        <v>1343.024004</v>
      </c>
      <c r="H41" s="187">
        <f t="shared" si="7"/>
        <v>1343.024004</v>
      </c>
      <c r="I41" s="186">
        <v>1.0</v>
      </c>
      <c r="J41" s="188">
        <f t="shared" si="8"/>
        <v>1343.024004</v>
      </c>
      <c r="K41" s="139"/>
      <c r="L41" s="173">
        <f t="shared" si="17"/>
        <v>5.1816</v>
      </c>
      <c r="M41" s="174">
        <f t="shared" si="18"/>
        <v>1</v>
      </c>
      <c r="N41" s="174">
        <f t="shared" si="19"/>
        <v>5.1816</v>
      </c>
      <c r="O41" s="139"/>
      <c r="P41" s="139"/>
      <c r="Q41" s="173">
        <v>1375.0</v>
      </c>
      <c r="R41" s="183">
        <v>23.0</v>
      </c>
      <c r="S41" s="173">
        <f t="shared" si="9"/>
        <v>27.79</v>
      </c>
      <c r="T41" s="174">
        <f t="shared" si="10"/>
        <v>1</v>
      </c>
      <c r="U41" s="174">
        <f t="shared" si="11"/>
        <v>27.79</v>
      </c>
      <c r="V41" s="184">
        <f t="shared" si="12"/>
        <v>1343.024004</v>
      </c>
      <c r="W41" s="173">
        <f t="shared" ref="W41:X41" si="26">C41/100</f>
        <v>1.03</v>
      </c>
      <c r="X41" s="173">
        <f t="shared" si="26"/>
        <v>2.04</v>
      </c>
      <c r="Y41" s="173">
        <f t="shared" si="14"/>
        <v>27.79</v>
      </c>
      <c r="Z41" s="185">
        <f t="shared" si="15"/>
        <v>58.392348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70</v>
      </c>
      <c r="C42" s="186">
        <v>103.0</v>
      </c>
      <c r="D42" s="186">
        <v>204.0</v>
      </c>
      <c r="E42" s="186">
        <v>2776.0</v>
      </c>
      <c r="F42" s="186">
        <f t="shared" si="5"/>
        <v>0</v>
      </c>
      <c r="G42" s="186">
        <f t="shared" si="6"/>
        <v>1341.574176</v>
      </c>
      <c r="H42" s="187">
        <f t="shared" si="7"/>
        <v>1341.574176</v>
      </c>
      <c r="I42" s="186">
        <v>1.0</v>
      </c>
      <c r="J42" s="188">
        <f t="shared" si="8"/>
        <v>1341.574176</v>
      </c>
      <c r="K42" s="139"/>
      <c r="L42" s="173">
        <f t="shared" si="17"/>
        <v>5.1816</v>
      </c>
      <c r="M42" s="174">
        <f t="shared" si="18"/>
        <v>1</v>
      </c>
      <c r="N42" s="174">
        <f t="shared" si="19"/>
        <v>5.1816</v>
      </c>
      <c r="O42" s="139"/>
      <c r="P42" s="139"/>
      <c r="Q42" s="173">
        <v>1350.0</v>
      </c>
      <c r="R42" s="183">
        <v>23.0</v>
      </c>
      <c r="S42" s="173">
        <f t="shared" si="9"/>
        <v>27.76</v>
      </c>
      <c r="T42" s="174">
        <f t="shared" si="10"/>
        <v>1</v>
      </c>
      <c r="U42" s="174">
        <f t="shared" si="11"/>
        <v>27.76</v>
      </c>
      <c r="V42" s="184">
        <f t="shared" si="12"/>
        <v>1341.574176</v>
      </c>
      <c r="W42" s="173">
        <f t="shared" ref="W42:X42" si="27">C42/100</f>
        <v>1.03</v>
      </c>
      <c r="X42" s="173">
        <f t="shared" si="27"/>
        <v>2.04</v>
      </c>
      <c r="Y42" s="173">
        <f t="shared" si="14"/>
        <v>27.76</v>
      </c>
      <c r="Z42" s="185">
        <f t="shared" si="15"/>
        <v>58.329312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70</v>
      </c>
      <c r="C43" s="186">
        <v>101.0</v>
      </c>
      <c r="D43" s="186">
        <v>204.0</v>
      </c>
      <c r="E43" s="186">
        <v>2767.0</v>
      </c>
      <c r="F43" s="186">
        <f t="shared" si="5"/>
        <v>0</v>
      </c>
      <c r="G43" s="186">
        <f t="shared" si="6"/>
        <v>1311.259164</v>
      </c>
      <c r="H43" s="187">
        <f t="shared" si="7"/>
        <v>1311.259164</v>
      </c>
      <c r="I43" s="186">
        <v>1.0</v>
      </c>
      <c r="J43" s="188">
        <f t="shared" si="8"/>
        <v>1311.259164</v>
      </c>
      <c r="K43" s="139"/>
      <c r="L43" s="173">
        <f t="shared" si="17"/>
        <v>5.1816</v>
      </c>
      <c r="M43" s="174">
        <f t="shared" si="18"/>
        <v>1</v>
      </c>
      <c r="N43" s="174">
        <f t="shared" si="19"/>
        <v>5.1816</v>
      </c>
      <c r="O43" s="139"/>
      <c r="P43" s="139"/>
      <c r="Q43" s="173">
        <v>1350.0</v>
      </c>
      <c r="R43" s="183">
        <v>23.0</v>
      </c>
      <c r="S43" s="173">
        <f t="shared" si="9"/>
        <v>27.67</v>
      </c>
      <c r="T43" s="174">
        <f t="shared" si="10"/>
        <v>1</v>
      </c>
      <c r="U43" s="174">
        <f t="shared" si="11"/>
        <v>27.67</v>
      </c>
      <c r="V43" s="184">
        <f t="shared" si="12"/>
        <v>1311.259164</v>
      </c>
      <c r="W43" s="173">
        <f t="shared" ref="W43:X43" si="28">C43/100</f>
        <v>1.01</v>
      </c>
      <c r="X43" s="173">
        <f t="shared" si="28"/>
        <v>2.04</v>
      </c>
      <c r="Y43" s="173">
        <f t="shared" si="14"/>
        <v>27.67</v>
      </c>
      <c r="Z43" s="185">
        <f t="shared" si="15"/>
        <v>57.011268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70</v>
      </c>
      <c r="C44" s="186">
        <v>100.0</v>
      </c>
      <c r="D44" s="186">
        <v>204.0</v>
      </c>
      <c r="E44" s="186">
        <v>2779.0</v>
      </c>
      <c r="F44" s="186">
        <f t="shared" si="5"/>
        <v>0</v>
      </c>
      <c r="G44" s="186">
        <f t="shared" si="6"/>
        <v>1303.9068</v>
      </c>
      <c r="H44" s="187">
        <f t="shared" si="7"/>
        <v>1303.9068</v>
      </c>
      <c r="I44" s="186">
        <v>1.0</v>
      </c>
      <c r="J44" s="188">
        <f t="shared" si="8"/>
        <v>1303.9068</v>
      </c>
      <c r="K44" s="139"/>
      <c r="L44" s="173">
        <f t="shared" si="17"/>
        <v>5.1816</v>
      </c>
      <c r="M44" s="174">
        <f t="shared" si="18"/>
        <v>1</v>
      </c>
      <c r="N44" s="174">
        <f t="shared" si="19"/>
        <v>5.1816</v>
      </c>
      <c r="O44" s="139"/>
      <c r="P44" s="139"/>
      <c r="Q44" s="173">
        <v>1345.0</v>
      </c>
      <c r="R44" s="183">
        <v>23.0</v>
      </c>
      <c r="S44" s="173">
        <f t="shared" si="9"/>
        <v>27.79</v>
      </c>
      <c r="T44" s="174">
        <f t="shared" si="10"/>
        <v>1</v>
      </c>
      <c r="U44" s="174">
        <f t="shared" si="11"/>
        <v>27.79</v>
      </c>
      <c r="V44" s="184">
        <f t="shared" si="12"/>
        <v>1303.9068</v>
      </c>
      <c r="W44" s="173">
        <f t="shared" ref="W44:X44" si="29">C44/100</f>
        <v>1</v>
      </c>
      <c r="X44" s="173">
        <f t="shared" si="29"/>
        <v>2.04</v>
      </c>
      <c r="Y44" s="173">
        <f t="shared" si="14"/>
        <v>27.79</v>
      </c>
      <c r="Z44" s="185">
        <f t="shared" si="15"/>
        <v>56.6916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70</v>
      </c>
      <c r="C45" s="186">
        <v>101.0</v>
      </c>
      <c r="D45" s="186">
        <v>204.0</v>
      </c>
      <c r="E45" s="186">
        <v>2765.0</v>
      </c>
      <c r="F45" s="186">
        <f t="shared" si="5"/>
        <v>0</v>
      </c>
      <c r="G45" s="186">
        <f t="shared" si="6"/>
        <v>1310.31138</v>
      </c>
      <c r="H45" s="187">
        <f t="shared" si="7"/>
        <v>1310.31138</v>
      </c>
      <c r="I45" s="186">
        <v>1.0</v>
      </c>
      <c r="J45" s="188">
        <f t="shared" si="8"/>
        <v>1310.31138</v>
      </c>
      <c r="K45" s="139"/>
      <c r="L45" s="173">
        <f t="shared" si="17"/>
        <v>5.1816</v>
      </c>
      <c r="M45" s="174">
        <f t="shared" si="18"/>
        <v>1</v>
      </c>
      <c r="N45" s="174">
        <f t="shared" si="19"/>
        <v>5.1816</v>
      </c>
      <c r="O45" s="139"/>
      <c r="P45" s="139"/>
      <c r="Q45" s="173">
        <v>1345.0</v>
      </c>
      <c r="R45" s="183">
        <v>23.0</v>
      </c>
      <c r="S45" s="173">
        <f t="shared" si="9"/>
        <v>27.65</v>
      </c>
      <c r="T45" s="174">
        <f t="shared" si="10"/>
        <v>1</v>
      </c>
      <c r="U45" s="174">
        <f t="shared" si="11"/>
        <v>27.65</v>
      </c>
      <c r="V45" s="184">
        <f t="shared" si="12"/>
        <v>1310.31138</v>
      </c>
      <c r="W45" s="173">
        <f t="shared" ref="W45:X45" si="30">C45/100</f>
        <v>1.01</v>
      </c>
      <c r="X45" s="173">
        <f t="shared" si="30"/>
        <v>2.04</v>
      </c>
      <c r="Y45" s="173">
        <f t="shared" si="14"/>
        <v>27.65</v>
      </c>
      <c r="Z45" s="185">
        <f t="shared" si="15"/>
        <v>56.97006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86" t="s">
        <v>70</v>
      </c>
      <c r="C46" s="186">
        <v>100.0</v>
      </c>
      <c r="D46" s="186">
        <v>204.0</v>
      </c>
      <c r="E46" s="186">
        <v>2773.0</v>
      </c>
      <c r="F46" s="186">
        <f t="shared" si="5"/>
        <v>0</v>
      </c>
      <c r="G46" s="186">
        <f t="shared" si="6"/>
        <v>1301.0916</v>
      </c>
      <c r="H46" s="187">
        <f t="shared" si="7"/>
        <v>1301.0916</v>
      </c>
      <c r="I46" s="186">
        <v>1.0</v>
      </c>
      <c r="J46" s="188">
        <f t="shared" si="8"/>
        <v>1301.0916</v>
      </c>
      <c r="K46" s="139"/>
      <c r="L46" s="173">
        <f t="shared" si="17"/>
        <v>5.1816</v>
      </c>
      <c r="M46" s="174">
        <f t="shared" si="18"/>
        <v>1</v>
      </c>
      <c r="N46" s="174">
        <f t="shared" si="19"/>
        <v>5.1816</v>
      </c>
      <c r="O46" s="139"/>
      <c r="P46" s="139"/>
      <c r="Q46" s="173">
        <v>1355.0</v>
      </c>
      <c r="R46" s="183">
        <v>23.0</v>
      </c>
      <c r="S46" s="173">
        <f t="shared" si="9"/>
        <v>27.73</v>
      </c>
      <c r="T46" s="174">
        <f t="shared" si="10"/>
        <v>1</v>
      </c>
      <c r="U46" s="174">
        <f t="shared" si="11"/>
        <v>27.73</v>
      </c>
      <c r="V46" s="184">
        <f t="shared" si="12"/>
        <v>1301.0916</v>
      </c>
      <c r="W46" s="173">
        <f t="shared" ref="W46:X46" si="31">C46/100</f>
        <v>1</v>
      </c>
      <c r="X46" s="173">
        <f t="shared" si="31"/>
        <v>2.04</v>
      </c>
      <c r="Y46" s="173">
        <f t="shared" si="14"/>
        <v>27.73</v>
      </c>
      <c r="Z46" s="185">
        <f t="shared" si="15"/>
        <v>56.5692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/>
      <c r="B47" s="173"/>
      <c r="C47" s="173"/>
      <c r="D47" s="173"/>
      <c r="E47" s="173"/>
      <c r="F47" s="173"/>
      <c r="G47" s="173"/>
      <c r="H47" s="177"/>
      <c r="I47" s="174"/>
      <c r="J47" s="189">
        <f>+Q66</f>
        <v>24</v>
      </c>
      <c r="K47" s="139"/>
      <c r="L47" s="139"/>
      <c r="M47" s="139"/>
      <c r="N47" s="139"/>
      <c r="O47" s="139"/>
      <c r="P47" s="139"/>
      <c r="Q47" s="139"/>
      <c r="R47" s="190"/>
      <c r="S47" s="191">
        <f t="shared" si="9"/>
        <v>0</v>
      </c>
      <c r="T47" s="192" t="str">
        <f t="shared" si="10"/>
        <v/>
      </c>
      <c r="U47" s="192">
        <f t="shared" si="11"/>
        <v>0</v>
      </c>
      <c r="V47" s="193"/>
      <c r="W47" s="191">
        <f t="shared" ref="W47:X47" si="32">C47/100</f>
        <v>0</v>
      </c>
      <c r="X47" s="191">
        <f t="shared" si="32"/>
        <v>0</v>
      </c>
      <c r="Y47" s="191">
        <f t="shared" si="14"/>
        <v>0</v>
      </c>
      <c r="Z47" s="194">
        <f t="shared" si="15"/>
        <v>0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/>
      <c r="B48" s="195"/>
      <c r="C48" s="195"/>
      <c r="D48" s="195"/>
      <c r="E48" s="195"/>
      <c r="F48" s="195"/>
      <c r="G48" s="195"/>
      <c r="H48" s="196"/>
      <c r="I48" s="197">
        <f>SUM(I32:I46)</f>
        <v>15</v>
      </c>
      <c r="J48" s="198">
        <f>SUM(J32:J47)</f>
        <v>13724.71038</v>
      </c>
      <c r="K48" s="199"/>
      <c r="L48" s="199"/>
      <c r="M48" s="199"/>
      <c r="N48" s="199"/>
      <c r="O48" s="199"/>
      <c r="P48" s="199"/>
      <c r="Q48" s="199"/>
      <c r="R48" s="141"/>
      <c r="S48" s="199">
        <f>SUMIFS($T$32:$T$46,$S$32:$S$46,"&gt;=3")</f>
        <v>10</v>
      </c>
      <c r="T48" s="199">
        <f t="shared" ref="T48:U48" si="33">SUM(T32:T46)</f>
        <v>15</v>
      </c>
      <c r="U48" s="199">
        <f t="shared" si="33"/>
        <v>287.24</v>
      </c>
      <c r="V48" s="199"/>
      <c r="W48" s="199"/>
      <c r="X48" s="199"/>
      <c r="Y48" s="199"/>
      <c r="Z48" s="200">
        <f>SUM(Z32:Z47)</f>
        <v>595.68306</v>
      </c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</row>
    <row r="49" ht="29.25" customHeight="1">
      <c r="A49" s="139"/>
      <c r="B49" s="139"/>
      <c r="C49" s="139"/>
      <c r="D49" s="139"/>
      <c r="E49" s="139"/>
      <c r="F49" s="139"/>
      <c r="G49" s="139"/>
      <c r="H49" s="140"/>
      <c r="I49" s="139"/>
      <c r="J49" s="139"/>
      <c r="K49" s="139"/>
      <c r="L49" s="139"/>
      <c r="M49" s="139"/>
      <c r="N49" s="139"/>
      <c r="O49" s="139"/>
      <c r="P49" s="139"/>
      <c r="Q49" s="139"/>
      <c r="R49" s="141"/>
      <c r="S49" s="193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9.25" customHeight="1">
      <c r="A50" s="139"/>
      <c r="B50" s="139"/>
      <c r="C50" s="139"/>
      <c r="D50" s="139"/>
      <c r="E50" s="139"/>
      <c r="F50" s="139"/>
      <c r="G50" s="139"/>
      <c r="H50" s="140"/>
      <c r="I50" s="139"/>
      <c r="J50" s="139"/>
      <c r="K50" s="139"/>
      <c r="L50" s="139"/>
      <c r="M50" s="139"/>
      <c r="N50" s="139"/>
      <c r="O50" s="139"/>
      <c r="P50" s="139"/>
      <c r="Q50" s="139"/>
      <c r="R50" s="190"/>
      <c r="S50" s="139"/>
      <c r="T50" s="139" t="s">
        <v>48</v>
      </c>
      <c r="U50" s="139" t="s">
        <v>60</v>
      </c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9.2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141"/>
      <c r="S51" s="139" t="s">
        <v>31</v>
      </c>
      <c r="T51" s="201">
        <f>SUMIFS($J$32:$J$46,$S$32:$S$46,"&gt;=3")</f>
        <v>13282.77986</v>
      </c>
      <c r="U51" s="202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9.25" customHeight="1">
      <c r="A52" s="139" t="s">
        <v>32</v>
      </c>
      <c r="B52" s="139"/>
      <c r="C52" s="139"/>
      <c r="D52" s="139" t="s">
        <v>33</v>
      </c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39" t="s">
        <v>34</v>
      </c>
      <c r="T52" s="203">
        <f>J48-T51</f>
        <v>441.930516</v>
      </c>
      <c r="U52" s="202">
        <f>+SUMIFS($U$32:$U$46,$S$32:$S$46,"&gt;=3")</f>
        <v>277.54</v>
      </c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9.25" customHeight="1">
      <c r="A53" s="139"/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190"/>
      <c r="S53" s="139"/>
      <c r="T53" s="204">
        <f>+I48</f>
        <v>15</v>
      </c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39.0" customHeight="1">
      <c r="A54" s="173"/>
      <c r="B54" s="174" t="s">
        <v>12</v>
      </c>
      <c r="C54" s="175" t="s">
        <v>61</v>
      </c>
      <c r="D54" s="52"/>
      <c r="E54" s="53"/>
      <c r="F54" s="176"/>
      <c r="G54" s="176"/>
      <c r="H54" s="177" t="s">
        <v>14</v>
      </c>
      <c r="I54" s="174" t="s">
        <v>15</v>
      </c>
      <c r="J54" s="174" t="s">
        <v>16</v>
      </c>
      <c r="K54" s="139"/>
      <c r="L54" s="139"/>
      <c r="M54" s="139"/>
      <c r="N54" s="139"/>
      <c r="O54" s="139"/>
      <c r="P54" s="139"/>
      <c r="Q54" s="139"/>
      <c r="R54" s="141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54">
        <v>1.0</v>
      </c>
      <c r="B55" s="205" t="s">
        <v>70</v>
      </c>
      <c r="C55" s="205">
        <v>88.0</v>
      </c>
      <c r="D55" s="205">
        <v>204.0</v>
      </c>
      <c r="E55" s="205">
        <v>174.0</v>
      </c>
      <c r="F55" s="205">
        <f>1-VALUE(IF(RIGHT(B55, 1)="%", RIGHT(B55, 3), 0))</f>
        <v>1</v>
      </c>
      <c r="G55" s="205">
        <f>+Q55*C55/100*D55/100*E55/100</f>
        <v>0</v>
      </c>
      <c r="H55" s="206">
        <f>IF(F55=0, G55, F55*G55)</f>
        <v>0</v>
      </c>
      <c r="I55" s="205">
        <v>1.0</v>
      </c>
      <c r="J55" s="207">
        <v>71.84390400000001</v>
      </c>
      <c r="K55" s="139"/>
      <c r="L55" s="173">
        <f>D55*25.4/1000</f>
        <v>5.1816</v>
      </c>
      <c r="M55" s="174">
        <f>+I55</f>
        <v>1</v>
      </c>
      <c r="N55" s="174">
        <f>M55*L55</f>
        <v>5.1816</v>
      </c>
      <c r="O55" s="139"/>
      <c r="P55" s="139"/>
      <c r="Q55" s="139"/>
      <c r="R55" s="141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4.75" customHeight="1">
      <c r="A56" s="174"/>
      <c r="B56" s="208"/>
      <c r="C56" s="208"/>
      <c r="D56" s="208"/>
      <c r="E56" s="208"/>
      <c r="F56" s="208"/>
      <c r="G56" s="208"/>
      <c r="H56" s="209" t="s">
        <v>38</v>
      </c>
      <c r="I56" s="208"/>
      <c r="J56" s="210">
        <f>SUM(J55)</f>
        <v>71.843904</v>
      </c>
      <c r="K56" s="139"/>
      <c r="L56" s="139"/>
      <c r="M56" s="139"/>
      <c r="N56" s="139"/>
      <c r="O56" s="139"/>
      <c r="P56" s="139"/>
      <c r="Q56" s="139"/>
      <c r="R56" s="141"/>
      <c r="S56" s="211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8.75" customHeight="1">
      <c r="A57" s="171"/>
      <c r="B57" s="144"/>
      <c r="C57" s="144"/>
      <c r="D57" s="144"/>
      <c r="E57" s="144"/>
      <c r="F57" s="144"/>
      <c r="G57" s="144"/>
      <c r="H57" s="145"/>
      <c r="I57" s="144"/>
      <c r="J57" s="172"/>
      <c r="K57" s="139"/>
      <c r="L57" s="139"/>
      <c r="M57" s="139"/>
      <c r="N57" s="139"/>
      <c r="O57" s="139"/>
      <c r="P57" s="139"/>
      <c r="Q57" s="139"/>
      <c r="R57" s="141"/>
      <c r="S57" s="211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8.75" customHeight="1">
      <c r="A58" s="139"/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141"/>
      <c r="S58" s="211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8.75" customHeight="1">
      <c r="A59" s="139"/>
      <c r="B59" s="139"/>
      <c r="C59" s="139"/>
      <c r="D59" s="139"/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211"/>
      <c r="S59" s="211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18.75" customHeight="1">
      <c r="A60" s="139" t="s">
        <v>39</v>
      </c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211"/>
      <c r="S60" s="211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18.75" customHeight="1">
      <c r="A61" s="139"/>
      <c r="B61" s="139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211"/>
      <c r="S61" s="211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42.0" customHeight="1">
      <c r="A62" s="173"/>
      <c r="B62" s="174" t="s">
        <v>12</v>
      </c>
      <c r="C62" s="175" t="s">
        <v>62</v>
      </c>
      <c r="D62" s="52"/>
      <c r="E62" s="53"/>
      <c r="F62" s="212"/>
      <c r="G62" s="212"/>
      <c r="H62" s="177" t="s">
        <v>14</v>
      </c>
      <c r="I62" s="213" t="s">
        <v>15</v>
      </c>
      <c r="J62" s="174" t="s">
        <v>16</v>
      </c>
      <c r="K62" s="139"/>
      <c r="L62" s="139"/>
      <c r="M62" s="139"/>
      <c r="N62" s="139"/>
      <c r="O62" s="139"/>
      <c r="P62" s="139"/>
      <c r="Q62" s="139"/>
      <c r="R62" s="211"/>
      <c r="S62" s="211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4.75" customHeight="1">
      <c r="A63" s="174">
        <v>1.0</v>
      </c>
      <c r="B63" s="179" t="s">
        <v>70</v>
      </c>
      <c r="C63" s="192"/>
      <c r="D63" s="192"/>
      <c r="E63" s="192"/>
      <c r="F63" s="192"/>
      <c r="G63" s="192"/>
      <c r="H63" s="214">
        <v>40.0</v>
      </c>
      <c r="I63" s="192">
        <v>1.0</v>
      </c>
      <c r="J63" s="188">
        <f t="shared" ref="J63:J64" si="34">+I63*H63</f>
        <v>40</v>
      </c>
      <c r="K63" s="173"/>
      <c r="L63" s="173"/>
      <c r="M63" s="173"/>
      <c r="N63" s="173"/>
      <c r="O63" s="173"/>
      <c r="P63" s="173"/>
      <c r="Q63" s="215"/>
      <c r="R63" s="211"/>
      <c r="S63" s="211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4.75" customHeight="1">
      <c r="A64" s="174">
        <v>2.0</v>
      </c>
      <c r="B64" s="186" t="s">
        <v>70</v>
      </c>
      <c r="C64" s="192"/>
      <c r="D64" s="192"/>
      <c r="E64" s="192"/>
      <c r="F64" s="192"/>
      <c r="G64" s="192"/>
      <c r="H64" s="214">
        <v>20.0</v>
      </c>
      <c r="I64" s="192">
        <v>1.0</v>
      </c>
      <c r="J64" s="188">
        <f t="shared" si="34"/>
        <v>20</v>
      </c>
      <c r="K64" s="173"/>
      <c r="L64" s="173"/>
      <c r="M64" s="173"/>
      <c r="N64" s="173"/>
      <c r="O64" s="173"/>
      <c r="P64" s="173"/>
      <c r="Q64" s="215"/>
      <c r="R64" s="21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 t="s">
        <v>38</v>
      </c>
      <c r="I65" s="139"/>
      <c r="J65" s="216">
        <f>SUM(J63:J64)</f>
        <v>60</v>
      </c>
      <c r="K65" s="217"/>
      <c r="L65" s="217"/>
      <c r="M65" s="217"/>
      <c r="N65" s="217"/>
      <c r="O65" s="217"/>
      <c r="P65" s="217"/>
      <c r="Q65" s="217"/>
      <c r="R65" s="139"/>
      <c r="S65" s="211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44"/>
      <c r="B66" s="144"/>
      <c r="C66" s="144"/>
      <c r="D66" s="144"/>
      <c r="E66" s="144"/>
      <c r="F66" s="144"/>
      <c r="G66" s="144"/>
      <c r="H66" s="145"/>
      <c r="I66" s="170"/>
      <c r="J66" s="195">
        <f>+J65*60%</f>
        <v>36</v>
      </c>
      <c r="K66" s="195"/>
      <c r="L66" s="195"/>
      <c r="M66" s="195"/>
      <c r="N66" s="195"/>
      <c r="O66" s="195"/>
      <c r="P66" s="195"/>
      <c r="Q66" s="195">
        <f>+J65*40%</f>
        <v>24</v>
      </c>
      <c r="R66" s="139"/>
      <c r="S66" s="211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8.7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211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18.7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211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9.5" customHeight="1">
      <c r="A69" s="218" t="s">
        <v>41</v>
      </c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211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57.0" customHeight="1">
      <c r="A70" s="219"/>
      <c r="B70" s="220" t="s">
        <v>42</v>
      </c>
      <c r="C70" s="220" t="s">
        <v>43</v>
      </c>
      <c r="D70" s="220" t="s">
        <v>44</v>
      </c>
      <c r="E70" s="220" t="s">
        <v>45</v>
      </c>
      <c r="F70" s="220"/>
      <c r="G70" s="220"/>
      <c r="H70" s="221" t="s">
        <v>46</v>
      </c>
      <c r="I70" s="222" t="s">
        <v>47</v>
      </c>
      <c r="J70" s="139"/>
      <c r="K70" s="139"/>
      <c r="L70" s="139"/>
      <c r="M70" s="139"/>
      <c r="N70" s="139"/>
      <c r="O70" s="139"/>
      <c r="P70" s="139"/>
      <c r="Q70" s="139"/>
      <c r="R70" s="141"/>
      <c r="S70" s="211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223" t="s">
        <v>48</v>
      </c>
      <c r="B71" s="224">
        <f>+E25</f>
        <v>15621.028</v>
      </c>
      <c r="C71" s="225">
        <f>+J48</f>
        <v>13724.71038</v>
      </c>
      <c r="D71" s="225">
        <f>+J56</f>
        <v>71.843904</v>
      </c>
      <c r="E71" s="226">
        <f>J66</f>
        <v>36</v>
      </c>
      <c r="F71" s="226"/>
      <c r="G71" s="226"/>
      <c r="H71" s="227">
        <f>+I25</f>
        <v>1257.492754</v>
      </c>
      <c r="I71" s="228">
        <f>+B71-C71-D71-E71-H71</f>
        <v>530.980962</v>
      </c>
      <c r="J71" s="139"/>
      <c r="K71" s="139"/>
      <c r="L71" s="139"/>
      <c r="M71" s="139"/>
      <c r="N71" s="139"/>
      <c r="O71" s="139"/>
      <c r="P71" s="139"/>
      <c r="Q71" s="139"/>
      <c r="R71" s="141"/>
      <c r="S71" s="211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9.5" customHeight="1">
      <c r="A72" s="229" t="s">
        <v>49</v>
      </c>
      <c r="B72" s="230"/>
      <c r="C72" s="231">
        <f>+C71/B71</f>
        <v>0.8786048127</v>
      </c>
      <c r="D72" s="231">
        <f>+D71/B71</f>
        <v>0.004599179004</v>
      </c>
      <c r="E72" s="231">
        <f>+E71/B71</f>
        <v>0.002304585844</v>
      </c>
      <c r="F72" s="231"/>
      <c r="G72" s="231"/>
      <c r="H72" s="232">
        <f>+H71/B71</f>
        <v>0.0805</v>
      </c>
      <c r="I72" s="233">
        <f>+I71/B71</f>
        <v>0.03399142246</v>
      </c>
      <c r="J72" s="139"/>
      <c r="K72" s="139"/>
      <c r="L72" s="139"/>
      <c r="M72" s="139"/>
      <c r="N72" s="139"/>
      <c r="O72" s="139"/>
      <c r="P72" s="139"/>
      <c r="Q72" s="139"/>
      <c r="R72" s="141"/>
      <c r="S72" s="211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9.5" customHeight="1">
      <c r="A73" s="160"/>
      <c r="B73" s="234"/>
      <c r="C73" s="235"/>
      <c r="D73" s="235"/>
      <c r="E73" s="235"/>
      <c r="F73" s="235"/>
      <c r="G73" s="235"/>
      <c r="H73" s="236"/>
      <c r="I73" s="237"/>
      <c r="J73" s="139"/>
      <c r="K73" s="139"/>
      <c r="L73" s="139"/>
      <c r="M73" s="139"/>
      <c r="N73" s="139"/>
      <c r="O73" s="139"/>
      <c r="P73" s="139"/>
      <c r="Q73" s="139"/>
      <c r="R73" s="141"/>
      <c r="S73" s="211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238"/>
      <c r="B74" s="239"/>
      <c r="C74" s="239"/>
      <c r="D74" s="239" t="s">
        <v>50</v>
      </c>
      <c r="E74" s="239" t="s">
        <v>48</v>
      </c>
      <c r="F74" s="239"/>
      <c r="G74" s="239"/>
      <c r="H74" s="240">
        <f>+D71+E71+H71+I71</f>
        <v>1896.31762</v>
      </c>
      <c r="I74" s="241"/>
      <c r="J74" s="139"/>
      <c r="K74" s="139"/>
      <c r="L74" s="139"/>
      <c r="M74" s="139"/>
      <c r="N74" s="139"/>
      <c r="O74" s="139"/>
      <c r="P74" s="139"/>
      <c r="Q74" s="139"/>
      <c r="R74" s="141"/>
      <c r="S74" s="140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242"/>
      <c r="B75" s="139"/>
      <c r="C75" s="139"/>
      <c r="D75" s="139"/>
      <c r="E75" s="139" t="s">
        <v>49</v>
      </c>
      <c r="F75" s="139"/>
      <c r="G75" s="139"/>
      <c r="H75" s="236">
        <f>+H74/B71</f>
        <v>0.1213951873</v>
      </c>
      <c r="I75" s="243"/>
      <c r="J75" s="139"/>
      <c r="K75" s="139"/>
      <c r="L75" s="139"/>
      <c r="M75" s="139"/>
      <c r="N75" s="139"/>
      <c r="O75" s="139"/>
      <c r="P75" s="139"/>
      <c r="Q75" s="139"/>
      <c r="R75" s="141"/>
      <c r="S75" s="140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242"/>
      <c r="B76" s="139"/>
      <c r="C76" s="139" t="s">
        <v>51</v>
      </c>
      <c r="D76" s="139"/>
      <c r="E76" s="139"/>
      <c r="F76" s="139"/>
      <c r="G76" s="139"/>
      <c r="H76" s="140"/>
      <c r="I76" s="243"/>
      <c r="J76" s="139"/>
      <c r="K76" s="139"/>
      <c r="L76" s="139"/>
      <c r="M76" s="139"/>
      <c r="N76" s="139"/>
      <c r="O76" s="139"/>
      <c r="P76" s="139"/>
      <c r="Q76" s="139"/>
      <c r="R76" s="141"/>
      <c r="S76" s="140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242"/>
      <c r="B77" s="139"/>
      <c r="C77" s="139"/>
      <c r="D77" s="139" t="s">
        <v>52</v>
      </c>
      <c r="E77" s="139"/>
      <c r="F77" s="139"/>
      <c r="G77" s="139"/>
      <c r="H77" s="140">
        <f>+H76*(H74-H71)</f>
        <v>0</v>
      </c>
      <c r="I77" s="243"/>
      <c r="J77" s="139"/>
      <c r="K77" s="139"/>
      <c r="L77" s="139"/>
      <c r="M77" s="139"/>
      <c r="N77" s="139"/>
      <c r="O77" s="139"/>
      <c r="P77" s="139"/>
      <c r="Q77" s="139"/>
      <c r="R77" s="14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9.5" customHeight="1">
      <c r="A78" s="244"/>
      <c r="B78" s="245"/>
      <c r="C78" s="245"/>
      <c r="D78" s="245"/>
      <c r="E78" s="245"/>
      <c r="F78" s="245"/>
      <c r="G78" s="245"/>
      <c r="H78" s="246"/>
      <c r="I78" s="247"/>
      <c r="J78" s="139"/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/>
      <c r="I80" s="139"/>
      <c r="J80" s="139"/>
      <c r="K80" s="139"/>
      <c r="L80" s="139"/>
      <c r="M80" s="139"/>
      <c r="N80" s="139"/>
      <c r="O80" s="139"/>
      <c r="P80" s="139"/>
      <c r="Q80" s="139"/>
      <c r="R80" s="141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141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0" customHeight="1">
      <c r="A82" s="7"/>
      <c r="B82" s="7"/>
      <c r="C82" s="7"/>
      <c r="D82" s="7"/>
      <c r="E82" s="7"/>
      <c r="F82" s="7"/>
      <c r="G82" s="7"/>
      <c r="H82" s="248"/>
      <c r="I82" s="7"/>
      <c r="J82" s="7"/>
      <c r="K82" s="7"/>
      <c r="L82" s="7"/>
      <c r="M82" s="7"/>
      <c r="N82" s="7"/>
      <c r="O82" s="7"/>
      <c r="P82" s="7"/>
      <c r="Q82" s="7"/>
      <c r="R82" s="249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8"/>
      <c r="I83" s="7"/>
      <c r="J83" s="7"/>
      <c r="K83" s="7"/>
      <c r="L83" s="7"/>
      <c r="M83" s="7"/>
      <c r="N83" s="7"/>
      <c r="O83" s="7"/>
      <c r="P83" s="7"/>
      <c r="Q83" s="7"/>
      <c r="R83" s="249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8"/>
      <c r="I84" s="7"/>
      <c r="J84" s="7"/>
      <c r="K84" s="7"/>
      <c r="L84" s="7"/>
      <c r="M84" s="7"/>
      <c r="N84" s="7"/>
      <c r="O84" s="7"/>
      <c r="P84" s="7"/>
      <c r="Q84" s="7"/>
      <c r="R84" s="249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8"/>
      <c r="I85" s="7"/>
      <c r="J85" s="7"/>
      <c r="K85" s="7"/>
      <c r="L85" s="7"/>
      <c r="M85" s="7"/>
      <c r="N85" s="7"/>
      <c r="O85" s="7"/>
      <c r="P85" s="7"/>
      <c r="Q85" s="7"/>
      <c r="R85" s="249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8"/>
      <c r="I86" s="7"/>
      <c r="J86" s="7"/>
      <c r="K86" s="7"/>
      <c r="L86" s="7"/>
      <c r="M86" s="7"/>
      <c r="N86" s="7"/>
      <c r="O86" s="7"/>
      <c r="P86" s="7"/>
      <c r="Q86" s="7"/>
      <c r="R86" s="24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8"/>
      <c r="I87" s="7"/>
      <c r="J87" s="7"/>
      <c r="K87" s="7"/>
      <c r="L87" s="7"/>
      <c r="M87" s="7"/>
      <c r="N87" s="7"/>
      <c r="O87" s="7"/>
      <c r="P87" s="7"/>
      <c r="Q87" s="7"/>
      <c r="R87" s="24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8"/>
      <c r="I88" s="7"/>
      <c r="J88" s="7"/>
      <c r="K88" s="7"/>
      <c r="L88" s="7"/>
      <c r="M88" s="7"/>
      <c r="N88" s="7"/>
      <c r="O88" s="7"/>
      <c r="P88" s="7"/>
      <c r="Q88" s="7"/>
      <c r="R88" s="24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8"/>
      <c r="I89" s="7"/>
      <c r="J89" s="7"/>
      <c r="K89" s="7"/>
      <c r="L89" s="7"/>
      <c r="M89" s="7"/>
      <c r="N89" s="7"/>
      <c r="O89" s="7"/>
      <c r="P89" s="7"/>
      <c r="Q89" s="7"/>
      <c r="R89" s="24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8"/>
      <c r="I90" s="7"/>
      <c r="J90" s="7"/>
      <c r="K90" s="7"/>
      <c r="L90" s="7"/>
      <c r="M90" s="7"/>
      <c r="N90" s="7"/>
      <c r="O90" s="7"/>
      <c r="P90" s="7"/>
      <c r="Q90" s="7"/>
      <c r="R90" s="24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8"/>
      <c r="I91" s="7"/>
      <c r="J91" s="7"/>
      <c r="K91" s="7"/>
      <c r="L91" s="7"/>
      <c r="M91" s="7"/>
      <c r="N91" s="7"/>
      <c r="O91" s="7"/>
      <c r="P91" s="7"/>
      <c r="Q91" s="7"/>
      <c r="R91" s="249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8"/>
      <c r="I92" s="7"/>
      <c r="J92" s="7"/>
      <c r="K92" s="7"/>
      <c r="L92" s="7"/>
      <c r="M92" s="7"/>
      <c r="N92" s="7"/>
      <c r="O92" s="7"/>
      <c r="P92" s="7"/>
      <c r="Q92" s="7"/>
      <c r="R92" s="249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8"/>
      <c r="I93" s="7"/>
      <c r="J93" s="7"/>
      <c r="K93" s="7"/>
      <c r="L93" s="7"/>
      <c r="M93" s="7"/>
      <c r="N93" s="7"/>
      <c r="O93" s="7"/>
      <c r="P93" s="7"/>
      <c r="Q93" s="7"/>
      <c r="R93" s="24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8"/>
      <c r="I94" s="7"/>
      <c r="J94" s="7"/>
      <c r="K94" s="7"/>
      <c r="L94" s="7"/>
      <c r="M94" s="7"/>
      <c r="N94" s="7"/>
      <c r="O94" s="7"/>
      <c r="P94" s="7"/>
      <c r="Q94" s="7"/>
      <c r="R94" s="24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8"/>
      <c r="I95" s="7"/>
      <c r="J95" s="7"/>
      <c r="K95" s="7"/>
      <c r="L95" s="7"/>
      <c r="M95" s="7"/>
      <c r="N95" s="7"/>
      <c r="O95" s="7"/>
      <c r="P95" s="7"/>
      <c r="Q95" s="7"/>
      <c r="R95" s="24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8"/>
      <c r="I96" s="7"/>
      <c r="J96" s="7"/>
      <c r="K96" s="7"/>
      <c r="L96" s="7"/>
      <c r="M96" s="7"/>
      <c r="N96" s="7"/>
      <c r="O96" s="7"/>
      <c r="P96" s="7"/>
      <c r="Q96" s="7"/>
      <c r="R96" s="24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54:E54"/>
    <mergeCell ref="C62:E6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44396.0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103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70</v>
      </c>
      <c r="C8" s="154">
        <v>22.5</v>
      </c>
      <c r="D8" s="155">
        <v>0.0805</v>
      </c>
      <c r="E8" s="156">
        <f>229.721*67</f>
        <v>15391.307</v>
      </c>
      <c r="F8" s="156"/>
      <c r="G8" s="156"/>
      <c r="H8" s="157">
        <v>67.0</v>
      </c>
      <c r="I8" s="158">
        <f t="shared" ref="I8:I24" si="1">+D8*E8</f>
        <v>1239.000214</v>
      </c>
      <c r="J8" s="159">
        <f t="shared" ref="J8:J24" si="2">E8-I8</f>
        <v>14152.30679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hidden="1" customHeight="1">
      <c r="A9" s="153">
        <v>2.0</v>
      </c>
      <c r="B9" s="154"/>
      <c r="C9" s="154"/>
      <c r="D9" s="155"/>
      <c r="E9" s="156"/>
      <c r="F9" s="156"/>
      <c r="G9" s="156"/>
      <c r="H9" s="157"/>
      <c r="I9" s="158">
        <f t="shared" si="1"/>
        <v>0</v>
      </c>
      <c r="J9" s="159">
        <f t="shared" si="2"/>
        <v>0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hidden="1" customHeight="1">
      <c r="A10" s="153">
        <v>3.0</v>
      </c>
      <c r="B10" s="154"/>
      <c r="C10" s="154"/>
      <c r="D10" s="155"/>
      <c r="E10" s="156"/>
      <c r="F10" s="156"/>
      <c r="G10" s="156"/>
      <c r="H10" s="157"/>
      <c r="I10" s="158">
        <f t="shared" si="1"/>
        <v>0</v>
      </c>
      <c r="J10" s="159">
        <f t="shared" si="2"/>
        <v>0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hidden="1" customHeight="1">
      <c r="A11" s="153">
        <v>4.0</v>
      </c>
      <c r="B11" s="174"/>
      <c r="C11" s="154"/>
      <c r="D11" s="250"/>
      <c r="E11" s="251"/>
      <c r="F11" s="251"/>
      <c r="G11" s="251"/>
      <c r="H11" s="157"/>
      <c r="I11" s="158">
        <f t="shared" si="1"/>
        <v>0</v>
      </c>
      <c r="J11" s="159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hidden="1" customHeight="1">
      <c r="A12" s="153">
        <v>5.0</v>
      </c>
      <c r="B12" s="174"/>
      <c r="C12" s="174"/>
      <c r="D12" s="250"/>
      <c r="E12" s="251"/>
      <c r="F12" s="251"/>
      <c r="G12" s="251"/>
      <c r="H12" s="157"/>
      <c r="I12" s="158">
        <f t="shared" si="1"/>
        <v>0</v>
      </c>
      <c r="J12" s="159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15391.307</v>
      </c>
      <c r="F25" s="165"/>
      <c r="G25" s="165"/>
      <c r="H25" s="166"/>
      <c r="I25" s="167">
        <f t="shared" ref="I25:J25" si="3">SUM(I8:I24)</f>
        <v>1239.000214</v>
      </c>
      <c r="J25" s="168">
        <f t="shared" si="3"/>
        <v>14152.30679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104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70</v>
      </c>
      <c r="C32" s="180">
        <v>93.0</v>
      </c>
      <c r="D32" s="180">
        <v>203.0</v>
      </c>
      <c r="E32" s="180">
        <v>166.0</v>
      </c>
      <c r="F32" s="180">
        <f t="shared" ref="F32:F46" si="5">VALUE(IF(RIGHT(B32, 1)="%", RIGHT(B32, 3), 0))</f>
        <v>0</v>
      </c>
      <c r="G32" s="180">
        <f t="shared" ref="G32:G46" si="6">+R32*C32/100*D32/100*E32/100</f>
        <v>73.0201962</v>
      </c>
      <c r="H32" s="181">
        <f t="shared" ref="H32:H46" si="7">IF(F32=0, G32, F32*G32)</f>
        <v>73.0201962</v>
      </c>
      <c r="I32" s="180">
        <v>1.0</v>
      </c>
      <c r="J32" s="182">
        <f t="shared" ref="J32:J46" si="8">+I32*H32</f>
        <v>73.0201962</v>
      </c>
      <c r="K32" s="139"/>
      <c r="L32" s="173">
        <f>D32*25.4/1000</f>
        <v>5.1562</v>
      </c>
      <c r="M32" s="174">
        <f>+I32</f>
        <v>1</v>
      </c>
      <c r="N32" s="174">
        <f>M32*L32</f>
        <v>5.1562</v>
      </c>
      <c r="O32" s="139"/>
      <c r="P32" s="139"/>
      <c r="Q32" s="173"/>
      <c r="R32" s="183">
        <v>23.3</v>
      </c>
      <c r="S32" s="173">
        <f t="shared" ref="S32:S47" si="9">E32/100</f>
        <v>1.66</v>
      </c>
      <c r="T32" s="174">
        <f t="shared" ref="T32:T47" si="10">I32</f>
        <v>1</v>
      </c>
      <c r="U32" s="174">
        <f t="shared" ref="U32:U47" si="11">T32*S32</f>
        <v>1.66</v>
      </c>
      <c r="V32" s="184">
        <f t="shared" ref="V32:V46" si="12">R32*C32/100*D32/100*E32/100</f>
        <v>73.0201962</v>
      </c>
      <c r="W32" s="173">
        <f t="shared" ref="W32:X32" si="4">C32/100</f>
        <v>0.93</v>
      </c>
      <c r="X32" s="173">
        <f t="shared" si="4"/>
        <v>2.03</v>
      </c>
      <c r="Y32" s="173">
        <f t="shared" ref="Y32:Y47" si="14">U32</f>
        <v>1.66</v>
      </c>
      <c r="Z32" s="185">
        <f t="shared" ref="Z32:Z47" si="15">W32*X32*Y32</f>
        <v>3.133914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70</v>
      </c>
      <c r="C33" s="186">
        <v>79.0</v>
      </c>
      <c r="D33" s="186">
        <v>203.0</v>
      </c>
      <c r="E33" s="186">
        <v>215.0</v>
      </c>
      <c r="F33" s="186">
        <f t="shared" si="5"/>
        <v>0</v>
      </c>
      <c r="G33" s="186">
        <f t="shared" si="6"/>
        <v>80.3373515</v>
      </c>
      <c r="H33" s="187">
        <f t="shared" si="7"/>
        <v>80.3373515</v>
      </c>
      <c r="I33" s="186">
        <v>1.0</v>
      </c>
      <c r="J33" s="188">
        <f t="shared" si="8"/>
        <v>80.3373515</v>
      </c>
      <c r="K33" s="139"/>
      <c r="L33" s="173"/>
      <c r="M33" s="174"/>
      <c r="N33" s="174"/>
      <c r="O33" s="139"/>
      <c r="P33" s="139"/>
      <c r="Q33" s="173"/>
      <c r="R33" s="183">
        <v>23.3</v>
      </c>
      <c r="S33" s="173">
        <f t="shared" si="9"/>
        <v>2.15</v>
      </c>
      <c r="T33" s="174">
        <f t="shared" si="10"/>
        <v>1</v>
      </c>
      <c r="U33" s="174">
        <f t="shared" si="11"/>
        <v>2.15</v>
      </c>
      <c r="V33" s="184">
        <f t="shared" si="12"/>
        <v>80.3373515</v>
      </c>
      <c r="W33" s="173">
        <f t="shared" ref="W33:X33" si="13">C33/100</f>
        <v>0.79</v>
      </c>
      <c r="X33" s="173">
        <f t="shared" si="13"/>
        <v>2.03</v>
      </c>
      <c r="Y33" s="173">
        <f t="shared" si="14"/>
        <v>2.15</v>
      </c>
      <c r="Z33" s="185">
        <f t="shared" si="15"/>
        <v>3.447955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70</v>
      </c>
      <c r="C34" s="186">
        <v>100.0</v>
      </c>
      <c r="D34" s="186">
        <v>203.0</v>
      </c>
      <c r="E34" s="186">
        <v>120.0</v>
      </c>
      <c r="F34" s="186">
        <f t="shared" si="5"/>
        <v>0</v>
      </c>
      <c r="G34" s="186">
        <f t="shared" si="6"/>
        <v>56.7588</v>
      </c>
      <c r="H34" s="187">
        <f t="shared" si="7"/>
        <v>56.7588</v>
      </c>
      <c r="I34" s="186">
        <v>1.0</v>
      </c>
      <c r="J34" s="188">
        <f t="shared" si="8"/>
        <v>56.7588</v>
      </c>
      <c r="K34" s="139"/>
      <c r="L34" s="173">
        <f t="shared" ref="L34:L46" si="17">D34*25.4/1000</f>
        <v>5.1562</v>
      </c>
      <c r="M34" s="174">
        <f t="shared" ref="M34:M46" si="18">+I34</f>
        <v>1</v>
      </c>
      <c r="N34" s="174">
        <f t="shared" ref="N34:N46" si="19">M34*L34</f>
        <v>5.1562</v>
      </c>
      <c r="O34" s="139"/>
      <c r="P34" s="139"/>
      <c r="Q34" s="173"/>
      <c r="R34" s="183">
        <v>23.3</v>
      </c>
      <c r="S34" s="173">
        <f t="shared" si="9"/>
        <v>1.2</v>
      </c>
      <c r="T34" s="174">
        <f t="shared" si="10"/>
        <v>1</v>
      </c>
      <c r="U34" s="174">
        <f t="shared" si="11"/>
        <v>1.2</v>
      </c>
      <c r="V34" s="184">
        <f t="shared" si="12"/>
        <v>56.7588</v>
      </c>
      <c r="W34" s="173">
        <f t="shared" ref="W34:X34" si="16">C34/100</f>
        <v>1</v>
      </c>
      <c r="X34" s="173">
        <f t="shared" si="16"/>
        <v>2.03</v>
      </c>
      <c r="Y34" s="173">
        <f t="shared" si="14"/>
        <v>1.2</v>
      </c>
      <c r="Z34" s="185">
        <f t="shared" si="15"/>
        <v>2.436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70</v>
      </c>
      <c r="C35" s="186">
        <v>98.0</v>
      </c>
      <c r="D35" s="186">
        <v>203.0</v>
      </c>
      <c r="E35" s="186">
        <v>200.0</v>
      </c>
      <c r="F35" s="186">
        <f t="shared" si="5"/>
        <v>0</v>
      </c>
      <c r="G35" s="186">
        <f t="shared" si="6"/>
        <v>92.70604</v>
      </c>
      <c r="H35" s="187">
        <f t="shared" si="7"/>
        <v>92.70604</v>
      </c>
      <c r="I35" s="186">
        <v>1.0</v>
      </c>
      <c r="J35" s="188">
        <f t="shared" si="8"/>
        <v>92.70604</v>
      </c>
      <c r="K35" s="139"/>
      <c r="L35" s="173">
        <f t="shared" si="17"/>
        <v>5.1562</v>
      </c>
      <c r="M35" s="174">
        <f t="shared" si="18"/>
        <v>1</v>
      </c>
      <c r="N35" s="174">
        <f t="shared" si="19"/>
        <v>5.1562</v>
      </c>
      <c r="O35" s="139"/>
      <c r="P35" s="139"/>
      <c r="Q35" s="173"/>
      <c r="R35" s="183">
        <v>23.3</v>
      </c>
      <c r="S35" s="173">
        <f t="shared" si="9"/>
        <v>2</v>
      </c>
      <c r="T35" s="174">
        <f t="shared" si="10"/>
        <v>1</v>
      </c>
      <c r="U35" s="174">
        <f t="shared" si="11"/>
        <v>2</v>
      </c>
      <c r="V35" s="184">
        <f t="shared" si="12"/>
        <v>92.70604</v>
      </c>
      <c r="W35" s="173">
        <f t="shared" ref="W35:X35" si="20">C35/100</f>
        <v>0.98</v>
      </c>
      <c r="X35" s="173">
        <f t="shared" si="20"/>
        <v>2.03</v>
      </c>
      <c r="Y35" s="173">
        <f t="shared" si="14"/>
        <v>2</v>
      </c>
      <c r="Z35" s="185">
        <f t="shared" si="15"/>
        <v>3.9788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70</v>
      </c>
      <c r="C36" s="186">
        <v>97.0</v>
      </c>
      <c r="D36" s="186">
        <v>203.0</v>
      </c>
      <c r="E36" s="186">
        <v>210.0</v>
      </c>
      <c r="F36" s="186">
        <f t="shared" si="5"/>
        <v>0</v>
      </c>
      <c r="G36" s="186">
        <f t="shared" si="6"/>
        <v>96.348063</v>
      </c>
      <c r="H36" s="187">
        <f t="shared" si="7"/>
        <v>96.348063</v>
      </c>
      <c r="I36" s="186">
        <v>1.0</v>
      </c>
      <c r="J36" s="188">
        <f t="shared" si="8"/>
        <v>96.348063</v>
      </c>
      <c r="K36" s="139"/>
      <c r="L36" s="173">
        <f t="shared" si="17"/>
        <v>5.1562</v>
      </c>
      <c r="M36" s="174">
        <f t="shared" si="18"/>
        <v>1</v>
      </c>
      <c r="N36" s="174">
        <f t="shared" si="19"/>
        <v>5.1562</v>
      </c>
      <c r="O36" s="139"/>
      <c r="P36" s="139"/>
      <c r="Q36" s="173"/>
      <c r="R36" s="183">
        <v>23.3</v>
      </c>
      <c r="S36" s="173">
        <f t="shared" si="9"/>
        <v>2.1</v>
      </c>
      <c r="T36" s="174">
        <f t="shared" si="10"/>
        <v>1</v>
      </c>
      <c r="U36" s="174">
        <f t="shared" si="11"/>
        <v>2.1</v>
      </c>
      <c r="V36" s="184">
        <f t="shared" si="12"/>
        <v>96.348063</v>
      </c>
      <c r="W36" s="173">
        <f t="shared" ref="W36:X36" si="21">C36/100</f>
        <v>0.97</v>
      </c>
      <c r="X36" s="173">
        <f t="shared" si="21"/>
        <v>2.03</v>
      </c>
      <c r="Y36" s="173">
        <f t="shared" si="14"/>
        <v>2.1</v>
      </c>
      <c r="Z36" s="185">
        <f t="shared" si="15"/>
        <v>4.13511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70</v>
      </c>
      <c r="C37" s="186">
        <v>102.0</v>
      </c>
      <c r="D37" s="186">
        <v>204.0</v>
      </c>
      <c r="E37" s="186">
        <v>2779.0</v>
      </c>
      <c r="F37" s="186">
        <f t="shared" si="5"/>
        <v>0</v>
      </c>
      <c r="G37" s="186">
        <f t="shared" si="6"/>
        <v>1347.332566</v>
      </c>
      <c r="H37" s="187">
        <f t="shared" si="7"/>
        <v>1347.332566</v>
      </c>
      <c r="I37" s="186">
        <v>1.0</v>
      </c>
      <c r="J37" s="188">
        <f t="shared" si="8"/>
        <v>1347.332566</v>
      </c>
      <c r="K37" s="139"/>
      <c r="L37" s="173">
        <f t="shared" si="17"/>
        <v>5.1816</v>
      </c>
      <c r="M37" s="174">
        <f t="shared" si="18"/>
        <v>1</v>
      </c>
      <c r="N37" s="174">
        <f t="shared" si="19"/>
        <v>5.1816</v>
      </c>
      <c r="O37" s="139"/>
      <c r="P37" s="139"/>
      <c r="Q37" s="173">
        <v>1390.0</v>
      </c>
      <c r="R37" s="183">
        <v>23.3</v>
      </c>
      <c r="S37" s="173">
        <f t="shared" si="9"/>
        <v>27.79</v>
      </c>
      <c r="T37" s="174">
        <f t="shared" si="10"/>
        <v>1</v>
      </c>
      <c r="U37" s="174">
        <f t="shared" si="11"/>
        <v>27.79</v>
      </c>
      <c r="V37" s="184">
        <f t="shared" si="12"/>
        <v>1347.332566</v>
      </c>
      <c r="W37" s="173">
        <f t="shared" ref="W37:X37" si="22">C37/100</f>
        <v>1.02</v>
      </c>
      <c r="X37" s="173">
        <f t="shared" si="22"/>
        <v>2.04</v>
      </c>
      <c r="Y37" s="173">
        <f t="shared" si="14"/>
        <v>27.79</v>
      </c>
      <c r="Z37" s="185">
        <f t="shared" si="15"/>
        <v>57.825432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70</v>
      </c>
      <c r="C38" s="186">
        <v>102.0</v>
      </c>
      <c r="D38" s="186">
        <v>204.0</v>
      </c>
      <c r="E38" s="186">
        <v>2770.0</v>
      </c>
      <c r="F38" s="186">
        <f t="shared" si="5"/>
        <v>0</v>
      </c>
      <c r="G38" s="186">
        <f t="shared" si="6"/>
        <v>1342.969128</v>
      </c>
      <c r="H38" s="187">
        <f t="shared" si="7"/>
        <v>1342.969128</v>
      </c>
      <c r="I38" s="186">
        <v>1.0</v>
      </c>
      <c r="J38" s="188">
        <f t="shared" si="8"/>
        <v>1342.969128</v>
      </c>
      <c r="K38" s="139"/>
      <c r="L38" s="173">
        <f t="shared" si="17"/>
        <v>5.1816</v>
      </c>
      <c r="M38" s="174">
        <f t="shared" si="18"/>
        <v>1</v>
      </c>
      <c r="N38" s="174">
        <f t="shared" si="19"/>
        <v>5.1816</v>
      </c>
      <c r="O38" s="139"/>
      <c r="P38" s="139"/>
      <c r="Q38" s="173">
        <v>1355.0</v>
      </c>
      <c r="R38" s="183">
        <v>23.3</v>
      </c>
      <c r="S38" s="173">
        <f t="shared" si="9"/>
        <v>27.7</v>
      </c>
      <c r="T38" s="174">
        <f t="shared" si="10"/>
        <v>1</v>
      </c>
      <c r="U38" s="174">
        <f t="shared" si="11"/>
        <v>27.7</v>
      </c>
      <c r="V38" s="184">
        <f t="shared" si="12"/>
        <v>1342.969128</v>
      </c>
      <c r="W38" s="173">
        <f t="shared" ref="W38:X38" si="23">C38/100</f>
        <v>1.02</v>
      </c>
      <c r="X38" s="173">
        <f t="shared" si="23"/>
        <v>2.04</v>
      </c>
      <c r="Y38" s="173">
        <f t="shared" si="14"/>
        <v>27.7</v>
      </c>
      <c r="Z38" s="185">
        <f t="shared" si="15"/>
        <v>57.63816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70</v>
      </c>
      <c r="C39" s="186">
        <v>101.0</v>
      </c>
      <c r="D39" s="186">
        <v>204.0</v>
      </c>
      <c r="E39" s="186">
        <v>2780.0</v>
      </c>
      <c r="F39" s="186">
        <f t="shared" si="5"/>
        <v>0</v>
      </c>
      <c r="G39" s="186">
        <f t="shared" si="6"/>
        <v>1334.603496</v>
      </c>
      <c r="H39" s="187">
        <f t="shared" si="7"/>
        <v>1334.603496</v>
      </c>
      <c r="I39" s="186">
        <v>1.0</v>
      </c>
      <c r="J39" s="188">
        <f t="shared" si="8"/>
        <v>1334.603496</v>
      </c>
      <c r="K39" s="139"/>
      <c r="L39" s="173">
        <f t="shared" si="17"/>
        <v>5.1816</v>
      </c>
      <c r="M39" s="174">
        <f t="shared" si="18"/>
        <v>1</v>
      </c>
      <c r="N39" s="174">
        <f t="shared" si="19"/>
        <v>5.1816</v>
      </c>
      <c r="O39" s="139"/>
      <c r="P39" s="139"/>
      <c r="Q39" s="173">
        <v>1340.0</v>
      </c>
      <c r="R39" s="183">
        <v>23.3</v>
      </c>
      <c r="S39" s="173">
        <f t="shared" si="9"/>
        <v>27.8</v>
      </c>
      <c r="T39" s="174">
        <f t="shared" si="10"/>
        <v>1</v>
      </c>
      <c r="U39" s="174">
        <f t="shared" si="11"/>
        <v>27.8</v>
      </c>
      <c r="V39" s="184">
        <f t="shared" si="12"/>
        <v>1334.603496</v>
      </c>
      <c r="W39" s="173">
        <f t="shared" ref="W39:X39" si="24">C39/100</f>
        <v>1.01</v>
      </c>
      <c r="X39" s="173">
        <f t="shared" si="24"/>
        <v>2.04</v>
      </c>
      <c r="Y39" s="173">
        <f t="shared" si="14"/>
        <v>27.8</v>
      </c>
      <c r="Z39" s="185">
        <f t="shared" si="15"/>
        <v>57.27912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86" t="s">
        <v>70</v>
      </c>
      <c r="C40" s="186">
        <v>102.0</v>
      </c>
      <c r="D40" s="186">
        <v>204.0</v>
      </c>
      <c r="E40" s="186">
        <v>2778.0</v>
      </c>
      <c r="F40" s="186">
        <f t="shared" si="5"/>
        <v>0</v>
      </c>
      <c r="G40" s="186">
        <f t="shared" si="6"/>
        <v>1346.847739</v>
      </c>
      <c r="H40" s="187">
        <f t="shared" si="7"/>
        <v>1346.847739</v>
      </c>
      <c r="I40" s="186">
        <v>1.0</v>
      </c>
      <c r="J40" s="188">
        <f t="shared" si="8"/>
        <v>1346.847739</v>
      </c>
      <c r="K40" s="139"/>
      <c r="L40" s="173">
        <f t="shared" si="17"/>
        <v>5.1816</v>
      </c>
      <c r="M40" s="174">
        <f t="shared" si="18"/>
        <v>1</v>
      </c>
      <c r="N40" s="174">
        <f t="shared" si="19"/>
        <v>5.1816</v>
      </c>
      <c r="O40" s="139"/>
      <c r="P40" s="139"/>
      <c r="Q40" s="173">
        <v>1335.0</v>
      </c>
      <c r="R40" s="183">
        <v>23.3</v>
      </c>
      <c r="S40" s="173">
        <f t="shared" si="9"/>
        <v>27.78</v>
      </c>
      <c r="T40" s="174">
        <f t="shared" si="10"/>
        <v>1</v>
      </c>
      <c r="U40" s="174">
        <f t="shared" si="11"/>
        <v>27.78</v>
      </c>
      <c r="V40" s="184">
        <f t="shared" si="12"/>
        <v>1346.847739</v>
      </c>
      <c r="W40" s="173">
        <f t="shared" ref="W40:X40" si="25">C40/100</f>
        <v>1.02</v>
      </c>
      <c r="X40" s="173">
        <f t="shared" si="25"/>
        <v>2.04</v>
      </c>
      <c r="Y40" s="173">
        <f t="shared" si="14"/>
        <v>27.78</v>
      </c>
      <c r="Z40" s="185">
        <f t="shared" si="15"/>
        <v>57.804624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70</v>
      </c>
      <c r="C41" s="186">
        <v>100.0</v>
      </c>
      <c r="D41" s="186">
        <v>204.0</v>
      </c>
      <c r="E41" s="186">
        <v>2777.0</v>
      </c>
      <c r="F41" s="186">
        <f t="shared" si="5"/>
        <v>0</v>
      </c>
      <c r="G41" s="186">
        <f t="shared" si="6"/>
        <v>1319.96364</v>
      </c>
      <c r="H41" s="187">
        <f t="shared" si="7"/>
        <v>1319.96364</v>
      </c>
      <c r="I41" s="186">
        <v>1.0</v>
      </c>
      <c r="J41" s="188">
        <f t="shared" si="8"/>
        <v>1319.96364</v>
      </c>
      <c r="K41" s="139"/>
      <c r="L41" s="173">
        <f t="shared" si="17"/>
        <v>5.1816</v>
      </c>
      <c r="M41" s="174">
        <f t="shared" si="18"/>
        <v>1</v>
      </c>
      <c r="N41" s="174">
        <f t="shared" si="19"/>
        <v>5.1816</v>
      </c>
      <c r="O41" s="139"/>
      <c r="P41" s="139"/>
      <c r="Q41" s="173">
        <v>1325.0</v>
      </c>
      <c r="R41" s="183">
        <v>23.3</v>
      </c>
      <c r="S41" s="173">
        <f t="shared" si="9"/>
        <v>27.77</v>
      </c>
      <c r="T41" s="174">
        <f t="shared" si="10"/>
        <v>1</v>
      </c>
      <c r="U41" s="174">
        <f t="shared" si="11"/>
        <v>27.77</v>
      </c>
      <c r="V41" s="184">
        <f t="shared" si="12"/>
        <v>1319.96364</v>
      </c>
      <c r="W41" s="173">
        <f t="shared" ref="W41:X41" si="26">C41/100</f>
        <v>1</v>
      </c>
      <c r="X41" s="173">
        <f t="shared" si="26"/>
        <v>2.04</v>
      </c>
      <c r="Y41" s="173">
        <f t="shared" si="14"/>
        <v>27.77</v>
      </c>
      <c r="Z41" s="185">
        <f t="shared" si="15"/>
        <v>56.6508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70</v>
      </c>
      <c r="C42" s="186">
        <v>100.0</v>
      </c>
      <c r="D42" s="186">
        <v>204.0</v>
      </c>
      <c r="E42" s="186">
        <v>2771.0</v>
      </c>
      <c r="F42" s="186">
        <f t="shared" si="5"/>
        <v>0</v>
      </c>
      <c r="G42" s="186">
        <f t="shared" si="6"/>
        <v>1317.11172</v>
      </c>
      <c r="H42" s="187">
        <f t="shared" si="7"/>
        <v>1317.11172</v>
      </c>
      <c r="I42" s="186">
        <v>1.0</v>
      </c>
      <c r="J42" s="188">
        <f t="shared" si="8"/>
        <v>1317.11172</v>
      </c>
      <c r="K42" s="139"/>
      <c r="L42" s="173">
        <f t="shared" si="17"/>
        <v>5.1816</v>
      </c>
      <c r="M42" s="174">
        <f t="shared" si="18"/>
        <v>1</v>
      </c>
      <c r="N42" s="174">
        <f t="shared" si="19"/>
        <v>5.1816</v>
      </c>
      <c r="O42" s="139"/>
      <c r="P42" s="139"/>
      <c r="Q42" s="173">
        <v>1325.0</v>
      </c>
      <c r="R42" s="183">
        <v>23.3</v>
      </c>
      <c r="S42" s="173">
        <f t="shared" si="9"/>
        <v>27.71</v>
      </c>
      <c r="T42" s="174">
        <f t="shared" si="10"/>
        <v>1</v>
      </c>
      <c r="U42" s="174">
        <f t="shared" si="11"/>
        <v>27.71</v>
      </c>
      <c r="V42" s="184">
        <f t="shared" si="12"/>
        <v>1317.11172</v>
      </c>
      <c r="W42" s="173">
        <f t="shared" ref="W42:X42" si="27">C42/100</f>
        <v>1</v>
      </c>
      <c r="X42" s="173">
        <f t="shared" si="27"/>
        <v>2.04</v>
      </c>
      <c r="Y42" s="173">
        <f t="shared" si="14"/>
        <v>27.71</v>
      </c>
      <c r="Z42" s="185">
        <f t="shared" si="15"/>
        <v>56.5284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70</v>
      </c>
      <c r="C43" s="186">
        <v>100.0</v>
      </c>
      <c r="D43" s="186">
        <v>204.0</v>
      </c>
      <c r="E43" s="186">
        <v>2773.0</v>
      </c>
      <c r="F43" s="186">
        <f t="shared" si="5"/>
        <v>0</v>
      </c>
      <c r="G43" s="186">
        <f t="shared" si="6"/>
        <v>1318.06236</v>
      </c>
      <c r="H43" s="187">
        <f t="shared" si="7"/>
        <v>1318.06236</v>
      </c>
      <c r="I43" s="186">
        <v>1.0</v>
      </c>
      <c r="J43" s="188">
        <f t="shared" si="8"/>
        <v>1318.06236</v>
      </c>
      <c r="K43" s="139"/>
      <c r="L43" s="173">
        <f t="shared" si="17"/>
        <v>5.1816</v>
      </c>
      <c r="M43" s="174">
        <f t="shared" si="18"/>
        <v>1</v>
      </c>
      <c r="N43" s="174">
        <f t="shared" si="19"/>
        <v>5.1816</v>
      </c>
      <c r="O43" s="139"/>
      <c r="P43" s="139"/>
      <c r="Q43" s="173">
        <v>1330.0</v>
      </c>
      <c r="R43" s="183">
        <v>23.3</v>
      </c>
      <c r="S43" s="173">
        <f t="shared" si="9"/>
        <v>27.73</v>
      </c>
      <c r="T43" s="174">
        <f t="shared" si="10"/>
        <v>1</v>
      </c>
      <c r="U43" s="174">
        <f t="shared" si="11"/>
        <v>27.73</v>
      </c>
      <c r="V43" s="184">
        <f t="shared" si="12"/>
        <v>1318.06236</v>
      </c>
      <c r="W43" s="173">
        <f t="shared" ref="W43:X43" si="28">C43/100</f>
        <v>1</v>
      </c>
      <c r="X43" s="173">
        <f t="shared" si="28"/>
        <v>2.04</v>
      </c>
      <c r="Y43" s="173">
        <f t="shared" si="14"/>
        <v>27.73</v>
      </c>
      <c r="Z43" s="185">
        <f t="shared" si="15"/>
        <v>56.5692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70</v>
      </c>
      <c r="C44" s="186">
        <v>100.0</v>
      </c>
      <c r="D44" s="186">
        <v>204.0</v>
      </c>
      <c r="E44" s="186">
        <v>2767.0</v>
      </c>
      <c r="F44" s="186">
        <f t="shared" si="5"/>
        <v>0</v>
      </c>
      <c r="G44" s="186">
        <f t="shared" si="6"/>
        <v>1315.21044</v>
      </c>
      <c r="H44" s="187">
        <f t="shared" si="7"/>
        <v>1315.21044</v>
      </c>
      <c r="I44" s="186">
        <v>1.0</v>
      </c>
      <c r="J44" s="188">
        <f t="shared" si="8"/>
        <v>1315.21044</v>
      </c>
      <c r="K44" s="139"/>
      <c r="L44" s="173">
        <f t="shared" si="17"/>
        <v>5.1816</v>
      </c>
      <c r="M44" s="174">
        <f t="shared" si="18"/>
        <v>1</v>
      </c>
      <c r="N44" s="174">
        <f t="shared" si="19"/>
        <v>5.1816</v>
      </c>
      <c r="O44" s="139"/>
      <c r="P44" s="139"/>
      <c r="Q44" s="173">
        <v>1330.0</v>
      </c>
      <c r="R44" s="183">
        <v>23.3</v>
      </c>
      <c r="S44" s="173">
        <f t="shared" si="9"/>
        <v>27.67</v>
      </c>
      <c r="T44" s="174">
        <f t="shared" si="10"/>
        <v>1</v>
      </c>
      <c r="U44" s="174">
        <f t="shared" si="11"/>
        <v>27.67</v>
      </c>
      <c r="V44" s="184">
        <f t="shared" si="12"/>
        <v>1315.21044</v>
      </c>
      <c r="W44" s="173">
        <f t="shared" ref="W44:X44" si="29">C44/100</f>
        <v>1</v>
      </c>
      <c r="X44" s="173">
        <f t="shared" si="29"/>
        <v>2.04</v>
      </c>
      <c r="Y44" s="173">
        <f t="shared" si="14"/>
        <v>27.67</v>
      </c>
      <c r="Z44" s="185">
        <f t="shared" si="15"/>
        <v>56.4468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70</v>
      </c>
      <c r="C45" s="186">
        <v>100.0</v>
      </c>
      <c r="D45" s="186">
        <v>204.0</v>
      </c>
      <c r="E45" s="186">
        <v>2833.0</v>
      </c>
      <c r="F45" s="186">
        <f t="shared" si="5"/>
        <v>0</v>
      </c>
      <c r="G45" s="186">
        <f t="shared" si="6"/>
        <v>1346.58156</v>
      </c>
      <c r="H45" s="187">
        <f t="shared" si="7"/>
        <v>1346.58156</v>
      </c>
      <c r="I45" s="186">
        <v>1.0</v>
      </c>
      <c r="J45" s="188">
        <f t="shared" si="8"/>
        <v>1346.58156</v>
      </c>
      <c r="K45" s="139"/>
      <c r="L45" s="173">
        <f t="shared" si="17"/>
        <v>5.1816</v>
      </c>
      <c r="M45" s="174">
        <f t="shared" si="18"/>
        <v>1</v>
      </c>
      <c r="N45" s="174">
        <f t="shared" si="19"/>
        <v>5.1816</v>
      </c>
      <c r="O45" s="139"/>
      <c r="P45" s="139"/>
      <c r="Q45" s="173">
        <v>1345.0</v>
      </c>
      <c r="R45" s="183">
        <v>23.3</v>
      </c>
      <c r="S45" s="173">
        <f t="shared" si="9"/>
        <v>28.33</v>
      </c>
      <c r="T45" s="174">
        <f t="shared" si="10"/>
        <v>1</v>
      </c>
      <c r="U45" s="174">
        <f t="shared" si="11"/>
        <v>28.33</v>
      </c>
      <c r="V45" s="184">
        <f t="shared" si="12"/>
        <v>1346.58156</v>
      </c>
      <c r="W45" s="173">
        <f t="shared" ref="W45:X45" si="30">C45/100</f>
        <v>1</v>
      </c>
      <c r="X45" s="173">
        <f t="shared" si="30"/>
        <v>2.04</v>
      </c>
      <c r="Y45" s="173">
        <f t="shared" si="14"/>
        <v>28.33</v>
      </c>
      <c r="Z45" s="185">
        <f t="shared" si="15"/>
        <v>57.7932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86" t="s">
        <v>70</v>
      </c>
      <c r="C46" s="186">
        <v>100.0</v>
      </c>
      <c r="D46" s="186">
        <v>204.0</v>
      </c>
      <c r="E46" s="186">
        <v>2845.0</v>
      </c>
      <c r="F46" s="186">
        <f t="shared" si="5"/>
        <v>0</v>
      </c>
      <c r="G46" s="186">
        <f t="shared" si="6"/>
        <v>1352.2854</v>
      </c>
      <c r="H46" s="187">
        <f t="shared" si="7"/>
        <v>1352.2854</v>
      </c>
      <c r="I46" s="186">
        <v>1.0</v>
      </c>
      <c r="J46" s="188">
        <f t="shared" si="8"/>
        <v>1352.2854</v>
      </c>
      <c r="K46" s="139"/>
      <c r="L46" s="173">
        <f t="shared" si="17"/>
        <v>5.1816</v>
      </c>
      <c r="M46" s="174">
        <f t="shared" si="18"/>
        <v>1</v>
      </c>
      <c r="N46" s="174">
        <f t="shared" si="19"/>
        <v>5.1816</v>
      </c>
      <c r="O46" s="139"/>
      <c r="P46" s="139"/>
      <c r="Q46" s="173">
        <v>1325.0</v>
      </c>
      <c r="R46" s="183">
        <v>23.3</v>
      </c>
      <c r="S46" s="173">
        <f t="shared" si="9"/>
        <v>28.45</v>
      </c>
      <c r="T46" s="174">
        <f t="shared" si="10"/>
        <v>1</v>
      </c>
      <c r="U46" s="174">
        <f t="shared" si="11"/>
        <v>28.45</v>
      </c>
      <c r="V46" s="184">
        <f t="shared" si="12"/>
        <v>1352.2854</v>
      </c>
      <c r="W46" s="173">
        <f t="shared" ref="W46:X46" si="31">C46/100</f>
        <v>1</v>
      </c>
      <c r="X46" s="173">
        <f t="shared" si="31"/>
        <v>2.04</v>
      </c>
      <c r="Y46" s="173">
        <f t="shared" si="14"/>
        <v>28.45</v>
      </c>
      <c r="Z46" s="185">
        <f t="shared" si="15"/>
        <v>58.038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/>
      <c r="B47" s="173"/>
      <c r="C47" s="173"/>
      <c r="D47" s="173"/>
      <c r="E47" s="173"/>
      <c r="F47" s="173"/>
      <c r="G47" s="173"/>
      <c r="H47" s="177"/>
      <c r="I47" s="174"/>
      <c r="J47" s="189">
        <f>+Q79</f>
        <v>32</v>
      </c>
      <c r="K47" s="139"/>
      <c r="L47" s="139"/>
      <c r="M47" s="139"/>
      <c r="N47" s="139"/>
      <c r="O47" s="139"/>
      <c r="P47" s="139"/>
      <c r="Q47" s="139"/>
      <c r="R47" s="190"/>
      <c r="S47" s="191">
        <f t="shared" si="9"/>
        <v>0</v>
      </c>
      <c r="T47" s="192" t="str">
        <f t="shared" si="10"/>
        <v/>
      </c>
      <c r="U47" s="192">
        <f t="shared" si="11"/>
        <v>0</v>
      </c>
      <c r="V47" s="193"/>
      <c r="W47" s="191">
        <f t="shared" ref="W47:X47" si="32">C47/100</f>
        <v>0</v>
      </c>
      <c r="X47" s="191">
        <f t="shared" si="32"/>
        <v>0</v>
      </c>
      <c r="Y47" s="191">
        <f t="shared" si="14"/>
        <v>0</v>
      </c>
      <c r="Z47" s="194">
        <f t="shared" si="15"/>
        <v>0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/>
      <c r="B48" s="195"/>
      <c r="C48" s="195"/>
      <c r="D48" s="195"/>
      <c r="E48" s="195"/>
      <c r="F48" s="195"/>
      <c r="G48" s="195"/>
      <c r="H48" s="196"/>
      <c r="I48" s="197">
        <f>SUM(I32:I46)</f>
        <v>15</v>
      </c>
      <c r="J48" s="198">
        <f>SUM(J32:J47)</f>
        <v>13772.1385</v>
      </c>
      <c r="K48" s="199"/>
      <c r="L48" s="199"/>
      <c r="M48" s="199"/>
      <c r="N48" s="199"/>
      <c r="O48" s="199"/>
      <c r="P48" s="199"/>
      <c r="Q48" s="199"/>
      <c r="R48" s="141"/>
      <c r="S48" s="199">
        <f>SUMIFS($T$32:$T$46,$S$32:$S$46,"&gt;=3")</f>
        <v>10</v>
      </c>
      <c r="T48" s="199">
        <f t="shared" ref="T48:U48" si="33">SUM(T32:T46)</f>
        <v>15</v>
      </c>
      <c r="U48" s="199">
        <f t="shared" si="33"/>
        <v>287.84</v>
      </c>
      <c r="V48" s="199"/>
      <c r="W48" s="199"/>
      <c r="X48" s="199"/>
      <c r="Y48" s="199"/>
      <c r="Z48" s="200">
        <f>SUM(Z32:Z47)</f>
        <v>589.705515</v>
      </c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</row>
    <row r="49" ht="29.25" customHeight="1">
      <c r="A49" s="139"/>
      <c r="B49" s="139"/>
      <c r="C49" s="139"/>
      <c r="D49" s="139"/>
      <c r="E49" s="139"/>
      <c r="F49" s="139"/>
      <c r="G49" s="139"/>
      <c r="H49" s="140"/>
      <c r="I49" s="139"/>
      <c r="J49" s="139"/>
      <c r="K49" s="139"/>
      <c r="L49" s="139"/>
      <c r="M49" s="139"/>
      <c r="N49" s="139"/>
      <c r="O49" s="139"/>
      <c r="P49" s="139"/>
      <c r="Q49" s="139"/>
      <c r="R49" s="141"/>
      <c r="S49" s="193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9.25" customHeight="1">
      <c r="A50" s="139"/>
      <c r="B50" s="139"/>
      <c r="C50" s="139"/>
      <c r="D50" s="139"/>
      <c r="E50" s="139"/>
      <c r="F50" s="139"/>
      <c r="G50" s="139"/>
      <c r="H50" s="140"/>
      <c r="I50" s="139"/>
      <c r="J50" s="139"/>
      <c r="K50" s="139"/>
      <c r="L50" s="139"/>
      <c r="M50" s="139"/>
      <c r="N50" s="139"/>
      <c r="O50" s="139"/>
      <c r="P50" s="139"/>
      <c r="Q50" s="139"/>
      <c r="R50" s="190"/>
      <c r="S50" s="139"/>
      <c r="T50" s="139" t="s">
        <v>48</v>
      </c>
      <c r="U50" s="139" t="s">
        <v>60</v>
      </c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9.2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141"/>
      <c r="S51" s="139" t="s">
        <v>31</v>
      </c>
      <c r="T51" s="201">
        <f>SUMIFS($J$32:$J$46,$S$32:$S$46,"&gt;=3")</f>
        <v>13340.96805</v>
      </c>
      <c r="U51" s="202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9.25" customHeight="1">
      <c r="A52" s="139" t="s">
        <v>32</v>
      </c>
      <c r="B52" s="139"/>
      <c r="C52" s="139"/>
      <c r="D52" s="139" t="s">
        <v>33</v>
      </c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39" t="s">
        <v>34</v>
      </c>
      <c r="T52" s="203">
        <f>J48-T51</f>
        <v>431.1704507</v>
      </c>
      <c r="U52" s="202">
        <f>+SUMIFS($U$32:$U$46,$S$32:$S$46,"&gt;=3")</f>
        <v>278.73</v>
      </c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9.25" customHeight="1">
      <c r="A53" s="139"/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190"/>
      <c r="S53" s="139"/>
      <c r="T53" s="204">
        <f>+I48</f>
        <v>15</v>
      </c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39.0" customHeight="1">
      <c r="A54" s="173"/>
      <c r="B54" s="174" t="s">
        <v>12</v>
      </c>
      <c r="C54" s="175" t="s">
        <v>61</v>
      </c>
      <c r="D54" s="52"/>
      <c r="E54" s="53"/>
      <c r="F54" s="176"/>
      <c r="G54" s="176"/>
      <c r="H54" s="177" t="s">
        <v>14</v>
      </c>
      <c r="I54" s="174" t="s">
        <v>15</v>
      </c>
      <c r="J54" s="174" t="s">
        <v>16</v>
      </c>
      <c r="K54" s="139"/>
      <c r="L54" s="139"/>
      <c r="M54" s="139"/>
      <c r="N54" s="139"/>
      <c r="O54" s="139"/>
      <c r="P54" s="139"/>
      <c r="Q54" s="139"/>
      <c r="R54" s="141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54">
        <v>1.0</v>
      </c>
      <c r="B55" s="205"/>
      <c r="C55" s="205"/>
      <c r="D55" s="205"/>
      <c r="E55" s="205"/>
      <c r="F55" s="205">
        <f t="shared" ref="F55:F68" si="34">1-VALUE(IF(RIGHT(B55, 1)="%", RIGHT(B55, 3), 0))</f>
        <v>1</v>
      </c>
      <c r="G55" s="205">
        <f t="shared" ref="G55:G68" si="35">+Q55*C55/100*D55/100*E55/100</f>
        <v>0</v>
      </c>
      <c r="H55" s="206">
        <f t="shared" ref="H55:H68" si="36">IF(F55=0, G55, F55*G55)</f>
        <v>0</v>
      </c>
      <c r="I55" s="205"/>
      <c r="J55" s="207"/>
      <c r="K55" s="139"/>
      <c r="L55" s="173">
        <f t="shared" ref="L55:L63" si="37">D55*25.4/1000</f>
        <v>0</v>
      </c>
      <c r="M55" s="174" t="str">
        <f t="shared" ref="M55:M59" si="38">+I55</f>
        <v/>
      </c>
      <c r="N55" s="174">
        <f t="shared" ref="N55:N59" si="39">M55*L55</f>
        <v>0</v>
      </c>
      <c r="O55" s="139"/>
      <c r="P55" s="139"/>
      <c r="Q55" s="139"/>
      <c r="R55" s="141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54">
        <v>2.0</v>
      </c>
      <c r="B56" s="205"/>
      <c r="C56" s="205"/>
      <c r="D56" s="205"/>
      <c r="E56" s="205"/>
      <c r="F56" s="205">
        <f t="shared" si="34"/>
        <v>1</v>
      </c>
      <c r="G56" s="205">
        <f t="shared" si="35"/>
        <v>0</v>
      </c>
      <c r="H56" s="206">
        <f t="shared" si="36"/>
        <v>0</v>
      </c>
      <c r="I56" s="205"/>
      <c r="J56" s="207">
        <f t="shared" ref="J56:J68" si="40">+I56*H56</f>
        <v>0</v>
      </c>
      <c r="K56" s="139"/>
      <c r="L56" s="173">
        <f t="shared" si="37"/>
        <v>0</v>
      </c>
      <c r="M56" s="174" t="str">
        <f t="shared" si="38"/>
        <v/>
      </c>
      <c r="N56" s="174">
        <f t="shared" si="39"/>
        <v>0</v>
      </c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54">
        <v>3.0</v>
      </c>
      <c r="B57" s="253"/>
      <c r="C57" s="253"/>
      <c r="D57" s="253"/>
      <c r="E57" s="253"/>
      <c r="F57" s="253">
        <f t="shared" si="34"/>
        <v>1</v>
      </c>
      <c r="G57" s="253">
        <f t="shared" si="35"/>
        <v>0</v>
      </c>
      <c r="H57" s="254">
        <f t="shared" si="36"/>
        <v>0</v>
      </c>
      <c r="I57" s="253"/>
      <c r="J57" s="188">
        <f t="shared" si="40"/>
        <v>0</v>
      </c>
      <c r="K57" s="139"/>
      <c r="L57" s="173">
        <f t="shared" si="37"/>
        <v>0</v>
      </c>
      <c r="M57" s="174" t="str">
        <f t="shared" si="38"/>
        <v/>
      </c>
      <c r="N57" s="174">
        <f t="shared" si="39"/>
        <v>0</v>
      </c>
      <c r="O57" s="139"/>
      <c r="P57" s="139"/>
      <c r="Q57" s="139"/>
      <c r="R57" s="139"/>
      <c r="S57" s="255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54">
        <v>4.0</v>
      </c>
      <c r="B58" s="253"/>
      <c r="C58" s="253"/>
      <c r="D58" s="253"/>
      <c r="E58" s="253"/>
      <c r="F58" s="253">
        <f t="shared" si="34"/>
        <v>1</v>
      </c>
      <c r="G58" s="253">
        <f t="shared" si="35"/>
        <v>0</v>
      </c>
      <c r="H58" s="254">
        <f t="shared" si="36"/>
        <v>0</v>
      </c>
      <c r="I58" s="253"/>
      <c r="J58" s="188">
        <f t="shared" si="40"/>
        <v>0</v>
      </c>
      <c r="K58" s="139"/>
      <c r="L58" s="173">
        <f t="shared" si="37"/>
        <v>0</v>
      </c>
      <c r="M58" s="174" t="str">
        <f t="shared" si="38"/>
        <v/>
      </c>
      <c r="N58" s="174">
        <f t="shared" si="39"/>
        <v>0</v>
      </c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54">
        <v>5.0</v>
      </c>
      <c r="B59" s="253"/>
      <c r="C59" s="253"/>
      <c r="D59" s="253"/>
      <c r="E59" s="253"/>
      <c r="F59" s="253">
        <f t="shared" si="34"/>
        <v>1</v>
      </c>
      <c r="G59" s="253">
        <f t="shared" si="35"/>
        <v>0</v>
      </c>
      <c r="H59" s="254">
        <f t="shared" si="36"/>
        <v>0</v>
      </c>
      <c r="I59" s="253"/>
      <c r="J59" s="188">
        <f t="shared" si="40"/>
        <v>0</v>
      </c>
      <c r="K59" s="139"/>
      <c r="L59" s="173">
        <f t="shared" si="37"/>
        <v>0</v>
      </c>
      <c r="M59" s="174" t="str">
        <f t="shared" si="38"/>
        <v/>
      </c>
      <c r="N59" s="174">
        <f t="shared" si="39"/>
        <v>0</v>
      </c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54">
        <v>6.0</v>
      </c>
      <c r="B60" s="253"/>
      <c r="C60" s="253"/>
      <c r="D60" s="253"/>
      <c r="E60" s="253"/>
      <c r="F60" s="253">
        <f t="shared" si="34"/>
        <v>1</v>
      </c>
      <c r="G60" s="253">
        <f t="shared" si="35"/>
        <v>0</v>
      </c>
      <c r="H60" s="254">
        <f t="shared" si="36"/>
        <v>0</v>
      </c>
      <c r="I60" s="253"/>
      <c r="J60" s="188">
        <f t="shared" si="40"/>
        <v>0</v>
      </c>
      <c r="K60" s="139"/>
      <c r="L60" s="139">
        <f t="shared" si="37"/>
        <v>0</v>
      </c>
      <c r="M60" s="234"/>
      <c r="N60" s="234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54">
        <v>7.0</v>
      </c>
      <c r="B61" s="253"/>
      <c r="C61" s="253"/>
      <c r="D61" s="253"/>
      <c r="E61" s="253"/>
      <c r="F61" s="253">
        <f t="shared" si="34"/>
        <v>1</v>
      </c>
      <c r="G61" s="253">
        <f t="shared" si="35"/>
        <v>0</v>
      </c>
      <c r="H61" s="254">
        <f t="shared" si="36"/>
        <v>0</v>
      </c>
      <c r="I61" s="253"/>
      <c r="J61" s="188">
        <f t="shared" si="40"/>
        <v>0</v>
      </c>
      <c r="K61" s="139"/>
      <c r="L61" s="139">
        <f t="shared" si="37"/>
        <v>0</v>
      </c>
      <c r="M61" s="234"/>
      <c r="N61" s="234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54">
        <v>8.0</v>
      </c>
      <c r="B62" s="253"/>
      <c r="C62" s="253"/>
      <c r="D62" s="253"/>
      <c r="E62" s="253"/>
      <c r="F62" s="253">
        <f t="shared" si="34"/>
        <v>1</v>
      </c>
      <c r="G62" s="253">
        <f t="shared" si="35"/>
        <v>0</v>
      </c>
      <c r="H62" s="254">
        <f t="shared" si="36"/>
        <v>0</v>
      </c>
      <c r="I62" s="253"/>
      <c r="J62" s="188">
        <f t="shared" si="40"/>
        <v>0</v>
      </c>
      <c r="K62" s="139"/>
      <c r="L62" s="139">
        <f t="shared" si="37"/>
        <v>0</v>
      </c>
      <c r="M62" s="234"/>
      <c r="N62" s="234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54">
        <v>9.0</v>
      </c>
      <c r="B63" s="253"/>
      <c r="C63" s="253"/>
      <c r="D63" s="253"/>
      <c r="E63" s="253"/>
      <c r="F63" s="253">
        <f t="shared" si="34"/>
        <v>1</v>
      </c>
      <c r="G63" s="253">
        <f t="shared" si="35"/>
        <v>0</v>
      </c>
      <c r="H63" s="254">
        <f t="shared" si="36"/>
        <v>0</v>
      </c>
      <c r="I63" s="253"/>
      <c r="J63" s="188">
        <f t="shared" si="40"/>
        <v>0</v>
      </c>
      <c r="K63" s="139"/>
      <c r="L63" s="139">
        <f t="shared" si="37"/>
        <v>0</v>
      </c>
      <c r="M63" s="234"/>
      <c r="N63" s="234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54">
        <v>10.0</v>
      </c>
      <c r="B64" s="186"/>
      <c r="C64" s="186"/>
      <c r="D64" s="186"/>
      <c r="E64" s="186"/>
      <c r="F64" s="186">
        <f t="shared" si="34"/>
        <v>1</v>
      </c>
      <c r="G64" s="186">
        <f t="shared" si="35"/>
        <v>0</v>
      </c>
      <c r="H64" s="187">
        <f t="shared" si="36"/>
        <v>0</v>
      </c>
      <c r="I64" s="186"/>
      <c r="J64" s="188">
        <f t="shared" si="40"/>
        <v>0</v>
      </c>
      <c r="K64" s="139"/>
      <c r="L64" s="139"/>
      <c r="M64" s="234"/>
      <c r="N64" s="234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54">
        <v>11.0</v>
      </c>
      <c r="B65" s="186"/>
      <c r="C65" s="186"/>
      <c r="D65" s="186"/>
      <c r="E65" s="186"/>
      <c r="F65" s="186">
        <f t="shared" si="34"/>
        <v>1</v>
      </c>
      <c r="G65" s="186">
        <f t="shared" si="35"/>
        <v>0</v>
      </c>
      <c r="H65" s="187">
        <f t="shared" si="36"/>
        <v>0</v>
      </c>
      <c r="I65" s="186"/>
      <c r="J65" s="188">
        <f t="shared" si="40"/>
        <v>0</v>
      </c>
      <c r="K65" s="139"/>
      <c r="L65" s="139"/>
      <c r="M65" s="234"/>
      <c r="N65" s="234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54">
        <v>12.0</v>
      </c>
      <c r="B66" s="186"/>
      <c r="C66" s="186"/>
      <c r="D66" s="186"/>
      <c r="E66" s="186"/>
      <c r="F66" s="186">
        <f t="shared" si="34"/>
        <v>1</v>
      </c>
      <c r="G66" s="186">
        <f t="shared" si="35"/>
        <v>0</v>
      </c>
      <c r="H66" s="187">
        <f t="shared" si="36"/>
        <v>0</v>
      </c>
      <c r="I66" s="186"/>
      <c r="J66" s="188">
        <f t="shared" si="40"/>
        <v>0</v>
      </c>
      <c r="K66" s="139"/>
      <c r="L66" s="139"/>
      <c r="M66" s="234"/>
      <c r="N66" s="234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7.0" customHeight="1">
      <c r="A67" s="154">
        <v>13.0</v>
      </c>
      <c r="B67" s="186"/>
      <c r="C67" s="186"/>
      <c r="D67" s="186"/>
      <c r="E67" s="186"/>
      <c r="F67" s="186">
        <f t="shared" si="34"/>
        <v>1</v>
      </c>
      <c r="G67" s="186">
        <f t="shared" si="35"/>
        <v>0</v>
      </c>
      <c r="H67" s="187">
        <f t="shared" si="36"/>
        <v>0</v>
      </c>
      <c r="I67" s="186"/>
      <c r="J67" s="188">
        <f t="shared" si="40"/>
        <v>0</v>
      </c>
      <c r="K67" s="139"/>
      <c r="L67" s="139"/>
      <c r="M67" s="234"/>
      <c r="N67" s="234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54">
        <v>14.0</v>
      </c>
      <c r="B68" s="186"/>
      <c r="C68" s="186"/>
      <c r="D68" s="186"/>
      <c r="E68" s="186"/>
      <c r="F68" s="186">
        <f t="shared" si="34"/>
        <v>1</v>
      </c>
      <c r="G68" s="186">
        <f t="shared" si="35"/>
        <v>0</v>
      </c>
      <c r="H68" s="187">
        <f t="shared" si="36"/>
        <v>0</v>
      </c>
      <c r="I68" s="186"/>
      <c r="J68" s="188">
        <f t="shared" si="40"/>
        <v>0</v>
      </c>
      <c r="K68" s="139"/>
      <c r="L68" s="139"/>
      <c r="M68" s="234"/>
      <c r="N68" s="234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4.75" customHeight="1">
      <c r="A69" s="174"/>
      <c r="B69" s="208"/>
      <c r="C69" s="208"/>
      <c r="D69" s="208"/>
      <c r="E69" s="208"/>
      <c r="F69" s="208"/>
      <c r="G69" s="208"/>
      <c r="H69" s="209" t="s">
        <v>38</v>
      </c>
      <c r="I69" s="208"/>
      <c r="J69" s="210">
        <f>SUM(J55:J68)</f>
        <v>0</v>
      </c>
      <c r="K69" s="139"/>
      <c r="L69" s="139"/>
      <c r="M69" s="139"/>
      <c r="N69" s="139"/>
      <c r="O69" s="139"/>
      <c r="P69" s="139"/>
      <c r="Q69" s="139"/>
      <c r="R69" s="141"/>
      <c r="S69" s="211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18.75" customHeight="1">
      <c r="A70" s="171"/>
      <c r="B70" s="144"/>
      <c r="C70" s="144"/>
      <c r="D70" s="144"/>
      <c r="E70" s="144"/>
      <c r="F70" s="144"/>
      <c r="G70" s="144"/>
      <c r="H70" s="145"/>
      <c r="I70" s="144"/>
      <c r="J70" s="172"/>
      <c r="K70" s="139"/>
      <c r="L70" s="139"/>
      <c r="M70" s="139"/>
      <c r="N70" s="139"/>
      <c r="O70" s="139"/>
      <c r="P70" s="139"/>
      <c r="Q70" s="139"/>
      <c r="R70" s="141"/>
      <c r="S70" s="211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139"/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141"/>
      <c r="S71" s="211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8.75" customHeight="1">
      <c r="A72" s="139"/>
      <c r="B72" s="139"/>
      <c r="C72" s="139"/>
      <c r="D72" s="139"/>
      <c r="E72" s="139"/>
      <c r="F72" s="139"/>
      <c r="G72" s="139"/>
      <c r="H72" s="140"/>
      <c r="I72" s="139"/>
      <c r="J72" s="139"/>
      <c r="K72" s="139"/>
      <c r="L72" s="139"/>
      <c r="M72" s="139"/>
      <c r="N72" s="139"/>
      <c r="O72" s="139"/>
      <c r="P72" s="139"/>
      <c r="Q72" s="139"/>
      <c r="R72" s="211"/>
      <c r="S72" s="211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8.75" customHeight="1">
      <c r="A73" s="139" t="s">
        <v>39</v>
      </c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211"/>
      <c r="S73" s="211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139"/>
      <c r="B74" s="139"/>
      <c r="C74" s="139"/>
      <c r="D74" s="139"/>
      <c r="E74" s="139"/>
      <c r="F74" s="139"/>
      <c r="G74" s="139"/>
      <c r="H74" s="140"/>
      <c r="I74" s="139"/>
      <c r="J74" s="139"/>
      <c r="K74" s="139"/>
      <c r="L74" s="139"/>
      <c r="M74" s="139"/>
      <c r="N74" s="139"/>
      <c r="O74" s="139"/>
      <c r="P74" s="139"/>
      <c r="Q74" s="139"/>
      <c r="R74" s="211"/>
      <c r="S74" s="211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42.0" customHeight="1">
      <c r="A75" s="173"/>
      <c r="B75" s="174" t="s">
        <v>12</v>
      </c>
      <c r="C75" s="175" t="s">
        <v>62</v>
      </c>
      <c r="D75" s="52"/>
      <c r="E75" s="53"/>
      <c r="F75" s="212"/>
      <c r="G75" s="212"/>
      <c r="H75" s="177" t="s">
        <v>14</v>
      </c>
      <c r="I75" s="213" t="s">
        <v>15</v>
      </c>
      <c r="J75" s="174" t="s">
        <v>16</v>
      </c>
      <c r="K75" s="139"/>
      <c r="L75" s="139"/>
      <c r="M75" s="139"/>
      <c r="N75" s="139"/>
      <c r="O75" s="139"/>
      <c r="P75" s="139"/>
      <c r="Q75" s="139"/>
      <c r="R75" s="211"/>
      <c r="S75" s="211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4.75" customHeight="1">
      <c r="A76" s="174">
        <v>1.0</v>
      </c>
      <c r="B76" s="179" t="s">
        <v>70</v>
      </c>
      <c r="C76" s="192"/>
      <c r="D76" s="192"/>
      <c r="E76" s="192"/>
      <c r="F76" s="192"/>
      <c r="G76" s="192"/>
      <c r="H76" s="214">
        <v>60.0</v>
      </c>
      <c r="I76" s="192">
        <v>1.0</v>
      </c>
      <c r="J76" s="188">
        <f t="shared" ref="J76:J77" si="41">+I76*H76</f>
        <v>60</v>
      </c>
      <c r="K76" s="173"/>
      <c r="L76" s="173"/>
      <c r="M76" s="173"/>
      <c r="N76" s="173"/>
      <c r="O76" s="173"/>
      <c r="P76" s="173"/>
      <c r="Q76" s="215"/>
      <c r="R76" s="211"/>
      <c r="S76" s="211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4.75" customHeight="1">
      <c r="A77" s="174">
        <v>2.0</v>
      </c>
      <c r="B77" s="186" t="s">
        <v>70</v>
      </c>
      <c r="C77" s="192"/>
      <c r="D77" s="192"/>
      <c r="E77" s="192"/>
      <c r="F77" s="192"/>
      <c r="G77" s="192"/>
      <c r="H77" s="214">
        <v>20.0</v>
      </c>
      <c r="I77" s="192">
        <v>1.0</v>
      </c>
      <c r="J77" s="188">
        <f t="shared" si="41"/>
        <v>20</v>
      </c>
      <c r="K77" s="173"/>
      <c r="L77" s="173"/>
      <c r="M77" s="173"/>
      <c r="N77" s="173"/>
      <c r="O77" s="173"/>
      <c r="P77" s="173"/>
      <c r="Q77" s="215"/>
      <c r="R77" s="21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/>
      <c r="B78" s="139"/>
      <c r="C78" s="139"/>
      <c r="D78" s="139"/>
      <c r="E78" s="139"/>
      <c r="F78" s="139"/>
      <c r="G78" s="139"/>
      <c r="H78" s="140" t="s">
        <v>38</v>
      </c>
      <c r="I78" s="139"/>
      <c r="J78" s="216">
        <f>SUM(J76:J77)</f>
        <v>80</v>
      </c>
      <c r="K78" s="217"/>
      <c r="L78" s="217"/>
      <c r="M78" s="217"/>
      <c r="N78" s="217"/>
      <c r="O78" s="217"/>
      <c r="P78" s="217"/>
      <c r="Q78" s="217"/>
      <c r="R78" s="139"/>
      <c r="S78" s="211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44"/>
      <c r="B79" s="144"/>
      <c r="C79" s="144"/>
      <c r="D79" s="144"/>
      <c r="E79" s="144"/>
      <c r="F79" s="144"/>
      <c r="G79" s="144"/>
      <c r="H79" s="145"/>
      <c r="I79" s="170"/>
      <c r="J79" s="195">
        <f>+J78*60%</f>
        <v>48</v>
      </c>
      <c r="K79" s="195"/>
      <c r="L79" s="195"/>
      <c r="M79" s="195"/>
      <c r="N79" s="195"/>
      <c r="O79" s="195"/>
      <c r="P79" s="195"/>
      <c r="Q79" s="195">
        <f>+J78*40%</f>
        <v>32</v>
      </c>
      <c r="R79" s="139"/>
      <c r="S79" s="211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9.5" customHeight="1">
      <c r="A82" s="218" t="s">
        <v>41</v>
      </c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211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57.0" customHeight="1">
      <c r="A83" s="219"/>
      <c r="B83" s="220" t="s">
        <v>42</v>
      </c>
      <c r="C83" s="220" t="s">
        <v>43</v>
      </c>
      <c r="D83" s="220" t="s">
        <v>44</v>
      </c>
      <c r="E83" s="220" t="s">
        <v>45</v>
      </c>
      <c r="F83" s="220"/>
      <c r="G83" s="220"/>
      <c r="H83" s="221" t="s">
        <v>46</v>
      </c>
      <c r="I83" s="222" t="s">
        <v>47</v>
      </c>
      <c r="J83" s="139"/>
      <c r="K83" s="139"/>
      <c r="L83" s="139"/>
      <c r="M83" s="139"/>
      <c r="N83" s="139"/>
      <c r="O83" s="139"/>
      <c r="P83" s="139"/>
      <c r="Q83" s="139"/>
      <c r="R83" s="141"/>
      <c r="S83" s="211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8.75" customHeight="1">
      <c r="A84" s="223" t="s">
        <v>48</v>
      </c>
      <c r="B84" s="224">
        <f>+E25</f>
        <v>15391.307</v>
      </c>
      <c r="C84" s="225">
        <f>+J48</f>
        <v>13772.1385</v>
      </c>
      <c r="D84" s="225">
        <f>+J69</f>
        <v>0</v>
      </c>
      <c r="E84" s="226">
        <f>J79</f>
        <v>48</v>
      </c>
      <c r="F84" s="226"/>
      <c r="G84" s="226"/>
      <c r="H84" s="227">
        <f>+I25</f>
        <v>1239.000214</v>
      </c>
      <c r="I84" s="228">
        <f>+B84-C84-D84-E84-H84</f>
        <v>332.168287</v>
      </c>
      <c r="J84" s="139"/>
      <c r="K84" s="139"/>
      <c r="L84" s="139"/>
      <c r="M84" s="139"/>
      <c r="N84" s="139"/>
      <c r="O84" s="139"/>
      <c r="P84" s="139"/>
      <c r="Q84" s="139"/>
      <c r="R84" s="141"/>
      <c r="S84" s="211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19.5" customHeight="1">
      <c r="A85" s="229" t="s">
        <v>49</v>
      </c>
      <c r="B85" s="230"/>
      <c r="C85" s="231">
        <f>+C84/B84</f>
        <v>0.8947998048</v>
      </c>
      <c r="D85" s="231">
        <f>+D84/B84</f>
        <v>0</v>
      </c>
      <c r="E85" s="231">
        <f>+E84/B84</f>
        <v>0.00311864353</v>
      </c>
      <c r="F85" s="231"/>
      <c r="G85" s="231"/>
      <c r="H85" s="232">
        <f>+H84/B84</f>
        <v>0.0805</v>
      </c>
      <c r="I85" s="233">
        <f>+I84/B84</f>
        <v>0.02158155165</v>
      </c>
      <c r="J85" s="139"/>
      <c r="K85" s="139"/>
      <c r="L85" s="139"/>
      <c r="M85" s="139"/>
      <c r="N85" s="139"/>
      <c r="O85" s="139"/>
      <c r="P85" s="139"/>
      <c r="Q85" s="139"/>
      <c r="R85" s="141"/>
      <c r="S85" s="211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19.5" customHeight="1">
      <c r="A86" s="160"/>
      <c r="B86" s="234"/>
      <c r="C86" s="235"/>
      <c r="D86" s="235"/>
      <c r="E86" s="235"/>
      <c r="F86" s="235"/>
      <c r="G86" s="235"/>
      <c r="H86" s="236"/>
      <c r="I86" s="237"/>
      <c r="J86" s="139"/>
      <c r="K86" s="139"/>
      <c r="L86" s="139"/>
      <c r="M86" s="139"/>
      <c r="N86" s="139"/>
      <c r="O86" s="139"/>
      <c r="P86" s="139"/>
      <c r="Q86" s="139"/>
      <c r="R86" s="141"/>
      <c r="S86" s="211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18.75" customHeight="1">
      <c r="A87" s="238"/>
      <c r="B87" s="239"/>
      <c r="C87" s="239"/>
      <c r="D87" s="239" t="s">
        <v>50</v>
      </c>
      <c r="E87" s="239" t="s">
        <v>48</v>
      </c>
      <c r="F87" s="239"/>
      <c r="G87" s="239"/>
      <c r="H87" s="240">
        <f>+D84+E84+H84+I84</f>
        <v>1619.168501</v>
      </c>
      <c r="I87" s="241"/>
      <c r="J87" s="139"/>
      <c r="K87" s="139"/>
      <c r="L87" s="139"/>
      <c r="M87" s="139"/>
      <c r="N87" s="139"/>
      <c r="O87" s="139"/>
      <c r="P87" s="139"/>
      <c r="Q87" s="139"/>
      <c r="R87" s="141"/>
      <c r="S87" s="140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18.75" customHeight="1">
      <c r="A88" s="242"/>
      <c r="B88" s="139"/>
      <c r="C88" s="139"/>
      <c r="D88" s="139"/>
      <c r="E88" s="139" t="s">
        <v>49</v>
      </c>
      <c r="F88" s="139"/>
      <c r="G88" s="139"/>
      <c r="H88" s="236">
        <f>+H87/B84</f>
        <v>0.1052001952</v>
      </c>
      <c r="I88" s="243"/>
      <c r="J88" s="139"/>
      <c r="K88" s="139"/>
      <c r="L88" s="139"/>
      <c r="M88" s="139"/>
      <c r="N88" s="139"/>
      <c r="O88" s="139"/>
      <c r="P88" s="139"/>
      <c r="Q88" s="139"/>
      <c r="R88" s="141"/>
      <c r="S88" s="140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18.75" customHeight="1">
      <c r="A89" s="242"/>
      <c r="B89" s="139"/>
      <c r="C89" s="139" t="s">
        <v>51</v>
      </c>
      <c r="D89" s="139"/>
      <c r="E89" s="139"/>
      <c r="F89" s="139"/>
      <c r="G89" s="139"/>
      <c r="H89" s="140"/>
      <c r="I89" s="243"/>
      <c r="J89" s="139"/>
      <c r="K89" s="139"/>
      <c r="L89" s="139"/>
      <c r="M89" s="139"/>
      <c r="N89" s="139"/>
      <c r="O89" s="139"/>
      <c r="P89" s="139"/>
      <c r="Q89" s="139"/>
      <c r="R89" s="141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18.75" customHeight="1">
      <c r="A90" s="242"/>
      <c r="B90" s="139"/>
      <c r="C90" s="139"/>
      <c r="D90" s="139" t="s">
        <v>52</v>
      </c>
      <c r="E90" s="139"/>
      <c r="F90" s="139"/>
      <c r="G90" s="139"/>
      <c r="H90" s="140">
        <f>+H89*(H87-H84)</f>
        <v>0</v>
      </c>
      <c r="I90" s="243"/>
      <c r="J90" s="139"/>
      <c r="K90" s="139"/>
      <c r="L90" s="139"/>
      <c r="M90" s="139"/>
      <c r="N90" s="139"/>
      <c r="O90" s="139"/>
      <c r="P90" s="139"/>
      <c r="Q90" s="139"/>
      <c r="R90" s="141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19.5" customHeight="1">
      <c r="A91" s="244"/>
      <c r="B91" s="245"/>
      <c r="C91" s="245"/>
      <c r="D91" s="245"/>
      <c r="E91" s="245"/>
      <c r="F91" s="245"/>
      <c r="G91" s="245"/>
      <c r="H91" s="246"/>
      <c r="I91" s="247"/>
      <c r="J91" s="139"/>
      <c r="K91" s="139"/>
      <c r="L91" s="139"/>
      <c r="M91" s="139"/>
      <c r="N91" s="139"/>
      <c r="O91" s="139"/>
      <c r="P91" s="139"/>
      <c r="Q91" s="139"/>
      <c r="R91" s="141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18.75" customHeight="1">
      <c r="A92" s="139"/>
      <c r="B92" s="139"/>
      <c r="C92" s="139"/>
      <c r="D92" s="139"/>
      <c r="E92" s="139"/>
      <c r="F92" s="139"/>
      <c r="G92" s="139"/>
      <c r="H92" s="140"/>
      <c r="I92" s="139"/>
      <c r="J92" s="139"/>
      <c r="K92" s="139"/>
      <c r="L92" s="139"/>
      <c r="M92" s="139"/>
      <c r="N92" s="139"/>
      <c r="O92" s="139"/>
      <c r="P92" s="139"/>
      <c r="Q92" s="139"/>
      <c r="R92" s="141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8.75" customHeight="1">
      <c r="A93" s="139"/>
      <c r="B93" s="139"/>
      <c r="C93" s="139"/>
      <c r="D93" s="139"/>
      <c r="E93" s="139"/>
      <c r="F93" s="139"/>
      <c r="G93" s="139"/>
      <c r="H93" s="140"/>
      <c r="I93" s="139"/>
      <c r="J93" s="139"/>
      <c r="K93" s="139"/>
      <c r="L93" s="139"/>
      <c r="M93" s="139"/>
      <c r="N93" s="139"/>
      <c r="O93" s="139"/>
      <c r="P93" s="139"/>
      <c r="Q93" s="139"/>
      <c r="R93" s="141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8.75" customHeight="1">
      <c r="A94" s="139"/>
      <c r="B94" s="139"/>
      <c r="C94" s="139"/>
      <c r="D94" s="139"/>
      <c r="E94" s="139"/>
      <c r="F94" s="139"/>
      <c r="G94" s="139"/>
      <c r="H94" s="140"/>
      <c r="I94" s="139"/>
      <c r="J94" s="139"/>
      <c r="K94" s="139"/>
      <c r="L94" s="139"/>
      <c r="M94" s="139"/>
      <c r="N94" s="139"/>
      <c r="O94" s="139"/>
      <c r="P94" s="139"/>
      <c r="Q94" s="139"/>
      <c r="R94" s="141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0" customHeight="1">
      <c r="A95" s="7"/>
      <c r="B95" s="7"/>
      <c r="C95" s="7"/>
      <c r="D95" s="7"/>
      <c r="E95" s="7"/>
      <c r="F95" s="7"/>
      <c r="G95" s="7"/>
      <c r="H95" s="248"/>
      <c r="I95" s="7"/>
      <c r="J95" s="7"/>
      <c r="K95" s="7"/>
      <c r="L95" s="7"/>
      <c r="M95" s="7"/>
      <c r="N95" s="7"/>
      <c r="O95" s="7"/>
      <c r="P95" s="7"/>
      <c r="Q95" s="7"/>
      <c r="R95" s="24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8"/>
      <c r="I96" s="7"/>
      <c r="J96" s="7"/>
      <c r="K96" s="7"/>
      <c r="L96" s="7"/>
      <c r="M96" s="7"/>
      <c r="N96" s="7"/>
      <c r="O96" s="7"/>
      <c r="P96" s="7"/>
      <c r="Q96" s="7"/>
      <c r="R96" s="24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54:E54"/>
    <mergeCell ref="C75:E75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44398.0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</row>
    <row r="7" ht="36.0" customHeight="1">
      <c r="A7" s="146" t="s">
        <v>6</v>
      </c>
      <c r="B7" s="147"/>
      <c r="C7" s="148" t="s">
        <v>105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ht="26.25" customHeight="1">
      <c r="A8" s="153">
        <v>1.0</v>
      </c>
      <c r="B8" s="154" t="s">
        <v>83</v>
      </c>
      <c r="C8" s="154">
        <v>22.5</v>
      </c>
      <c r="D8" s="155">
        <v>0.1086</v>
      </c>
      <c r="E8" s="156">
        <f>202.963*74.9</f>
        <v>15201.9287</v>
      </c>
      <c r="F8" s="156"/>
      <c r="G8" s="156"/>
      <c r="H8" s="157">
        <v>74.9</v>
      </c>
      <c r="I8" s="158">
        <f t="shared" ref="I8:I24" si="1">+D8*E8</f>
        <v>1650.929457</v>
      </c>
      <c r="J8" s="159">
        <f t="shared" ref="J8:J24" si="2">E8-I8</f>
        <v>13550.99924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</row>
    <row r="9" ht="26.25" customHeight="1">
      <c r="A9" s="153">
        <v>2.0</v>
      </c>
      <c r="B9" s="154" t="s">
        <v>87</v>
      </c>
      <c r="C9" s="154">
        <v>31.5</v>
      </c>
      <c r="D9" s="155">
        <v>0.0146</v>
      </c>
      <c r="E9" s="156">
        <f>240.955*36</f>
        <v>8674.38</v>
      </c>
      <c r="F9" s="156"/>
      <c r="G9" s="156"/>
      <c r="H9" s="157">
        <v>36.0</v>
      </c>
      <c r="I9" s="158">
        <f t="shared" si="1"/>
        <v>126.645948</v>
      </c>
      <c r="J9" s="159">
        <f t="shared" si="2"/>
        <v>8547.734052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</row>
    <row r="10" ht="26.25" customHeight="1">
      <c r="A10" s="153">
        <v>3.0</v>
      </c>
      <c r="B10" s="154" t="s">
        <v>79</v>
      </c>
      <c r="C10" s="154">
        <v>25.5</v>
      </c>
      <c r="D10" s="155">
        <v>0.0577</v>
      </c>
      <c r="E10" s="156">
        <f>262.536*28</f>
        <v>7351.008</v>
      </c>
      <c r="F10" s="156"/>
      <c r="G10" s="156"/>
      <c r="H10" s="157">
        <v>28.0</v>
      </c>
      <c r="I10" s="158">
        <f t="shared" si="1"/>
        <v>424.1531616</v>
      </c>
      <c r="J10" s="159">
        <f t="shared" si="2"/>
        <v>6926.854838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ht="26.25" customHeight="1">
      <c r="A11" s="153">
        <v>4.0</v>
      </c>
      <c r="B11" s="174" t="s">
        <v>66</v>
      </c>
      <c r="C11" s="154">
        <v>20.5</v>
      </c>
      <c r="D11" s="250">
        <v>0.0846</v>
      </c>
      <c r="E11" s="251">
        <f>233.636*29.5</f>
        <v>6892.262</v>
      </c>
      <c r="F11" s="251"/>
      <c r="G11" s="251"/>
      <c r="H11" s="157">
        <v>29.5</v>
      </c>
      <c r="I11" s="158">
        <f t="shared" si="1"/>
        <v>583.0853652</v>
      </c>
      <c r="J11" s="159">
        <f t="shared" si="2"/>
        <v>6309.176635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</row>
    <row r="12" ht="26.25" hidden="1" customHeight="1">
      <c r="A12" s="153">
        <v>5.0</v>
      </c>
      <c r="B12" s="174"/>
      <c r="C12" s="174"/>
      <c r="D12" s="250"/>
      <c r="E12" s="251"/>
      <c r="F12" s="251"/>
      <c r="G12" s="251"/>
      <c r="H12" s="157"/>
      <c r="I12" s="158">
        <f t="shared" si="1"/>
        <v>0</v>
      </c>
      <c r="J12" s="159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ht="26.25" hidden="1" customHeight="1">
      <c r="A13" s="153">
        <v>6.0</v>
      </c>
      <c r="B13" s="174"/>
      <c r="C13" s="174"/>
      <c r="D13" s="250"/>
      <c r="E13" s="251"/>
      <c r="F13" s="251"/>
      <c r="G13" s="251"/>
      <c r="H13" s="157"/>
      <c r="I13" s="158">
        <f t="shared" si="1"/>
        <v>0</v>
      </c>
      <c r="J13" s="159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ht="26.25" hidden="1" customHeight="1">
      <c r="A14" s="153">
        <v>7.0</v>
      </c>
      <c r="B14" s="174"/>
      <c r="C14" s="174"/>
      <c r="D14" s="250"/>
      <c r="E14" s="251"/>
      <c r="F14" s="251"/>
      <c r="G14" s="251"/>
      <c r="H14" s="157"/>
      <c r="I14" s="158">
        <f t="shared" si="1"/>
        <v>0</v>
      </c>
      <c r="J14" s="159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ht="26.25" hidden="1" customHeight="1">
      <c r="A15" s="153">
        <v>8.0</v>
      </c>
      <c r="B15" s="174"/>
      <c r="C15" s="174"/>
      <c r="D15" s="250"/>
      <c r="E15" s="251"/>
      <c r="F15" s="251"/>
      <c r="G15" s="251"/>
      <c r="H15" s="157"/>
      <c r="I15" s="158">
        <f t="shared" si="1"/>
        <v>0</v>
      </c>
      <c r="J15" s="159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6" ht="26.25" hidden="1" customHeight="1">
      <c r="A16" s="153">
        <v>9.0</v>
      </c>
      <c r="B16" s="174"/>
      <c r="C16" s="174"/>
      <c r="D16" s="250"/>
      <c r="E16" s="251"/>
      <c r="F16" s="251"/>
      <c r="G16" s="251"/>
      <c r="H16" s="157"/>
      <c r="I16" s="158">
        <f t="shared" si="1"/>
        <v>0</v>
      </c>
      <c r="J16" s="159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</row>
    <row r="17" ht="26.25" hidden="1" customHeight="1">
      <c r="A17" s="153">
        <v>10.0</v>
      </c>
      <c r="B17" s="174"/>
      <c r="C17" s="174"/>
      <c r="D17" s="250"/>
      <c r="E17" s="251"/>
      <c r="F17" s="251"/>
      <c r="G17" s="251"/>
      <c r="H17" s="157"/>
      <c r="I17" s="158">
        <f t="shared" si="1"/>
        <v>0</v>
      </c>
      <c r="J17" s="159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</row>
    <row r="18" ht="26.25" hidden="1" customHeight="1">
      <c r="A18" s="153">
        <v>11.0</v>
      </c>
      <c r="B18" s="174"/>
      <c r="C18" s="174"/>
      <c r="D18" s="250"/>
      <c r="E18" s="251"/>
      <c r="F18" s="251"/>
      <c r="G18" s="251"/>
      <c r="H18" s="157"/>
      <c r="I18" s="158">
        <f t="shared" si="1"/>
        <v>0</v>
      </c>
      <c r="J18" s="159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</row>
    <row r="19" ht="26.25" hidden="1" customHeight="1">
      <c r="A19" s="153">
        <v>12.0</v>
      </c>
      <c r="B19" s="174"/>
      <c r="C19" s="174"/>
      <c r="D19" s="250"/>
      <c r="E19" s="251"/>
      <c r="F19" s="251"/>
      <c r="G19" s="251"/>
      <c r="H19" s="157"/>
      <c r="I19" s="158">
        <f t="shared" si="1"/>
        <v>0</v>
      </c>
      <c r="J19" s="159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</row>
    <row r="20" ht="26.25" hidden="1" customHeight="1">
      <c r="A20" s="153">
        <v>13.0</v>
      </c>
      <c r="B20" s="174"/>
      <c r="C20" s="174"/>
      <c r="D20" s="250"/>
      <c r="E20" s="251"/>
      <c r="F20" s="251"/>
      <c r="G20" s="251"/>
      <c r="H20" s="157"/>
      <c r="I20" s="158">
        <f t="shared" si="1"/>
        <v>0</v>
      </c>
      <c r="J20" s="159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</row>
    <row r="21" ht="26.25" hidden="1" customHeight="1">
      <c r="A21" s="153">
        <v>14.0</v>
      </c>
      <c r="B21" s="174"/>
      <c r="C21" s="174"/>
      <c r="D21" s="250"/>
      <c r="E21" s="251"/>
      <c r="F21" s="251"/>
      <c r="G21" s="251"/>
      <c r="H21" s="157"/>
      <c r="I21" s="158">
        <f t="shared" si="1"/>
        <v>0</v>
      </c>
      <c r="J21" s="159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</row>
    <row r="22" ht="26.25" hidden="1" customHeight="1">
      <c r="A22" s="153">
        <v>15.0</v>
      </c>
      <c r="B22" s="174"/>
      <c r="C22" s="174"/>
      <c r="D22" s="250"/>
      <c r="E22" s="251"/>
      <c r="F22" s="251"/>
      <c r="G22" s="251"/>
      <c r="H22" s="157"/>
      <c r="I22" s="158">
        <f t="shared" si="1"/>
        <v>0</v>
      </c>
      <c r="J22" s="159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</row>
    <row r="23" ht="26.25" hidden="1" customHeight="1">
      <c r="A23" s="153">
        <v>16.0</v>
      </c>
      <c r="B23" s="174"/>
      <c r="C23" s="174"/>
      <c r="D23" s="250"/>
      <c r="E23" s="251"/>
      <c r="F23" s="251"/>
      <c r="G23" s="251"/>
      <c r="H23" s="157"/>
      <c r="I23" s="158">
        <f t="shared" si="1"/>
        <v>0</v>
      </c>
      <c r="J23" s="159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3">
        <v>17.0</v>
      </c>
      <c r="B24" s="174"/>
      <c r="C24" s="174"/>
      <c r="D24" s="250"/>
      <c r="E24" s="251"/>
      <c r="F24" s="251"/>
      <c r="G24" s="251"/>
      <c r="H24" s="157"/>
      <c r="I24" s="158">
        <f t="shared" si="1"/>
        <v>0</v>
      </c>
      <c r="J24" s="159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0"/>
      <c r="B25" s="161"/>
      <c r="C25" s="162"/>
      <c r="D25" s="163"/>
      <c r="E25" s="164">
        <f>SUM(E8:E24)</f>
        <v>38119.5787</v>
      </c>
      <c r="F25" s="165"/>
      <c r="G25" s="165"/>
      <c r="H25" s="166"/>
      <c r="I25" s="167">
        <f t="shared" ref="I25:J25" si="3">SUM(I8:I24)</f>
        <v>2784.813932</v>
      </c>
      <c r="J25" s="168">
        <f t="shared" si="3"/>
        <v>35334.76477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69"/>
      <c r="B26" s="144"/>
      <c r="C26" s="144"/>
      <c r="D26" s="170"/>
      <c r="E26" s="171"/>
      <c r="F26" s="151"/>
      <c r="G26" s="151"/>
      <c r="H26" s="147"/>
      <c r="I26" s="172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6"/>
      <c r="G31" s="176"/>
      <c r="H31" s="177" t="s">
        <v>14</v>
      </c>
      <c r="I31" s="174" t="s">
        <v>15</v>
      </c>
      <c r="J31" s="174" t="s">
        <v>16</v>
      </c>
      <c r="K31" s="139"/>
      <c r="L31" s="174" t="s">
        <v>17</v>
      </c>
      <c r="M31" s="174" t="s">
        <v>15</v>
      </c>
      <c r="N31" s="173" t="s">
        <v>18</v>
      </c>
      <c r="O31" s="139"/>
      <c r="P31" s="139"/>
      <c r="Q31" s="173" t="s">
        <v>58</v>
      </c>
      <c r="R31" s="178"/>
      <c r="S31" s="174" t="s">
        <v>17</v>
      </c>
      <c r="T31" s="174" t="s">
        <v>15</v>
      </c>
      <c r="U31" s="173" t="s">
        <v>18</v>
      </c>
      <c r="V31" s="139"/>
      <c r="W31" s="173" t="s">
        <v>19</v>
      </c>
      <c r="X31" s="173" t="s">
        <v>20</v>
      </c>
      <c r="Y31" s="173" t="s">
        <v>21</v>
      </c>
      <c r="Z31" s="173" t="s">
        <v>106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1.0</v>
      </c>
      <c r="B32" s="179" t="s">
        <v>83</v>
      </c>
      <c r="C32" s="186">
        <v>94.0</v>
      </c>
      <c r="D32" s="186">
        <v>208.0</v>
      </c>
      <c r="E32" s="186">
        <v>202.0</v>
      </c>
      <c r="F32" s="186">
        <f t="shared" ref="F32:F70" si="5">VALUE(IF(RIGHT(B32, 1)="%", RIGHT(B32, 3), 0))</f>
        <v>0</v>
      </c>
      <c r="G32" s="186">
        <f t="shared" ref="G32:G70" si="6">+R32*C32/100*D32/100*E32/100</f>
        <v>90.838592</v>
      </c>
      <c r="H32" s="187">
        <f t="shared" ref="H32:H70" si="7">IF(F32=0, G32, F32*G32)</f>
        <v>90.838592</v>
      </c>
      <c r="I32" s="186">
        <v>1.0</v>
      </c>
      <c r="J32" s="188">
        <f t="shared" ref="J32:J70" si="8">+I32*H32</f>
        <v>90.838592</v>
      </c>
      <c r="K32" s="139"/>
      <c r="L32" s="173">
        <f>D32*25.4/1000</f>
        <v>5.2832</v>
      </c>
      <c r="M32" s="174">
        <f>+I32</f>
        <v>1</v>
      </c>
      <c r="N32" s="174">
        <f>M32*L32</f>
        <v>5.2832</v>
      </c>
      <c r="O32" s="139"/>
      <c r="P32" s="139"/>
      <c r="Q32" s="173"/>
      <c r="R32" s="183">
        <v>23.0</v>
      </c>
      <c r="S32" s="173">
        <f t="shared" ref="S32:S71" si="9">E32/100</f>
        <v>2.02</v>
      </c>
      <c r="T32" s="174">
        <f t="shared" ref="T32:T71" si="10">I32</f>
        <v>1</v>
      </c>
      <c r="U32" s="174">
        <f t="shared" ref="U32:U71" si="11">T32*S32</f>
        <v>2.02</v>
      </c>
      <c r="V32" s="184">
        <f t="shared" ref="V32:V70" si="12">R32*C32/100*D32/100*E32/100</f>
        <v>90.838592</v>
      </c>
      <c r="W32" s="173">
        <f t="shared" ref="W32:X32" si="4">C32/100</f>
        <v>0.94</v>
      </c>
      <c r="X32" s="173">
        <f t="shared" si="4"/>
        <v>2.08</v>
      </c>
      <c r="Y32" s="173">
        <f t="shared" ref="Y32:Y71" si="14">U32</f>
        <v>2.02</v>
      </c>
      <c r="Z32" s="185">
        <f t="shared" ref="Z32:Z71" si="15">W32*X32*Y32</f>
        <v>3.949504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2.0</v>
      </c>
      <c r="B33" s="186" t="s">
        <v>83</v>
      </c>
      <c r="C33" s="186">
        <v>99.0</v>
      </c>
      <c r="D33" s="186">
        <v>208.0</v>
      </c>
      <c r="E33" s="186">
        <v>200.0</v>
      </c>
      <c r="F33" s="186">
        <f t="shared" si="5"/>
        <v>0</v>
      </c>
      <c r="G33" s="186">
        <f t="shared" si="6"/>
        <v>94.7232</v>
      </c>
      <c r="H33" s="187">
        <f t="shared" si="7"/>
        <v>94.7232</v>
      </c>
      <c r="I33" s="186">
        <v>1.0</v>
      </c>
      <c r="J33" s="188">
        <f t="shared" si="8"/>
        <v>94.7232</v>
      </c>
      <c r="K33" s="139"/>
      <c r="L33" s="173"/>
      <c r="M33" s="174"/>
      <c r="N33" s="174"/>
      <c r="O33" s="139"/>
      <c r="P33" s="139"/>
      <c r="Q33" s="173"/>
      <c r="R33" s="183">
        <v>23.0</v>
      </c>
      <c r="S33" s="173">
        <f t="shared" si="9"/>
        <v>2</v>
      </c>
      <c r="T33" s="174">
        <f t="shared" si="10"/>
        <v>1</v>
      </c>
      <c r="U33" s="174">
        <f t="shared" si="11"/>
        <v>2</v>
      </c>
      <c r="V33" s="184">
        <f t="shared" si="12"/>
        <v>94.7232</v>
      </c>
      <c r="W33" s="173">
        <f t="shared" ref="W33:X33" si="13">C33/100</f>
        <v>0.99</v>
      </c>
      <c r="X33" s="173">
        <f t="shared" si="13"/>
        <v>2.08</v>
      </c>
      <c r="Y33" s="173">
        <f t="shared" si="14"/>
        <v>2</v>
      </c>
      <c r="Z33" s="185">
        <f t="shared" si="15"/>
        <v>4.1184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3.0</v>
      </c>
      <c r="B34" s="186" t="s">
        <v>83</v>
      </c>
      <c r="C34" s="186">
        <v>82.0</v>
      </c>
      <c r="D34" s="186">
        <v>208.0</v>
      </c>
      <c r="E34" s="186">
        <v>167.0</v>
      </c>
      <c r="F34" s="186">
        <f t="shared" si="5"/>
        <v>0</v>
      </c>
      <c r="G34" s="186">
        <f t="shared" si="6"/>
        <v>65.512096</v>
      </c>
      <c r="H34" s="187">
        <f t="shared" si="7"/>
        <v>65.512096</v>
      </c>
      <c r="I34" s="186">
        <v>1.0</v>
      </c>
      <c r="J34" s="188">
        <f t="shared" si="8"/>
        <v>65.512096</v>
      </c>
      <c r="K34" s="139"/>
      <c r="L34" s="173">
        <f t="shared" ref="L34:L56" si="17">D34*25.4/1000</f>
        <v>5.2832</v>
      </c>
      <c r="M34" s="174">
        <f t="shared" ref="M34:M69" si="18">+I34</f>
        <v>1</v>
      </c>
      <c r="N34" s="174">
        <f t="shared" ref="N34:N56" si="19">M34*L34</f>
        <v>5.2832</v>
      </c>
      <c r="O34" s="139"/>
      <c r="P34" s="139"/>
      <c r="Q34" s="173"/>
      <c r="R34" s="183">
        <v>23.0</v>
      </c>
      <c r="S34" s="173">
        <f t="shared" si="9"/>
        <v>1.67</v>
      </c>
      <c r="T34" s="174">
        <f t="shared" si="10"/>
        <v>1</v>
      </c>
      <c r="U34" s="174">
        <f t="shared" si="11"/>
        <v>1.67</v>
      </c>
      <c r="V34" s="184">
        <f t="shared" si="12"/>
        <v>65.512096</v>
      </c>
      <c r="W34" s="173">
        <f t="shared" ref="W34:X34" si="16">C34/100</f>
        <v>0.82</v>
      </c>
      <c r="X34" s="173">
        <f t="shared" si="16"/>
        <v>2.08</v>
      </c>
      <c r="Y34" s="173">
        <f t="shared" si="14"/>
        <v>1.67</v>
      </c>
      <c r="Z34" s="185">
        <f t="shared" si="15"/>
        <v>2.848352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4.0</v>
      </c>
      <c r="B35" s="186" t="s">
        <v>83</v>
      </c>
      <c r="C35" s="186">
        <v>100.0</v>
      </c>
      <c r="D35" s="186">
        <v>208.0</v>
      </c>
      <c r="E35" s="186">
        <v>135.0</v>
      </c>
      <c r="F35" s="186">
        <f t="shared" si="5"/>
        <v>0</v>
      </c>
      <c r="G35" s="186">
        <f t="shared" si="6"/>
        <v>64.584</v>
      </c>
      <c r="H35" s="187">
        <f t="shared" si="7"/>
        <v>64.584</v>
      </c>
      <c r="I35" s="186">
        <v>1.0</v>
      </c>
      <c r="J35" s="188">
        <f t="shared" si="8"/>
        <v>64.584</v>
      </c>
      <c r="K35" s="139"/>
      <c r="L35" s="173">
        <f t="shared" si="17"/>
        <v>5.2832</v>
      </c>
      <c r="M35" s="174">
        <f t="shared" si="18"/>
        <v>1</v>
      </c>
      <c r="N35" s="174">
        <f t="shared" si="19"/>
        <v>5.2832</v>
      </c>
      <c r="O35" s="139"/>
      <c r="P35" s="139"/>
      <c r="Q35" s="173"/>
      <c r="R35" s="183">
        <v>23.0</v>
      </c>
      <c r="S35" s="173">
        <f t="shared" si="9"/>
        <v>1.35</v>
      </c>
      <c r="T35" s="174">
        <f t="shared" si="10"/>
        <v>1</v>
      </c>
      <c r="U35" s="174">
        <f t="shared" si="11"/>
        <v>1.35</v>
      </c>
      <c r="V35" s="184">
        <f t="shared" si="12"/>
        <v>64.584</v>
      </c>
      <c r="W35" s="173">
        <f t="shared" ref="W35:X35" si="20">C35/100</f>
        <v>1</v>
      </c>
      <c r="X35" s="173">
        <f t="shared" si="20"/>
        <v>2.08</v>
      </c>
      <c r="Y35" s="173">
        <f t="shared" si="14"/>
        <v>1.35</v>
      </c>
      <c r="Z35" s="185">
        <f t="shared" si="15"/>
        <v>2.808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5.0</v>
      </c>
      <c r="B36" s="186" t="s">
        <v>83</v>
      </c>
      <c r="C36" s="186">
        <v>98.0</v>
      </c>
      <c r="D36" s="186">
        <v>208.0</v>
      </c>
      <c r="E36" s="186">
        <v>143.0</v>
      </c>
      <c r="F36" s="186">
        <f t="shared" si="5"/>
        <v>0</v>
      </c>
      <c r="G36" s="186">
        <f t="shared" si="6"/>
        <v>67.042976</v>
      </c>
      <c r="H36" s="187">
        <f t="shared" si="7"/>
        <v>67.042976</v>
      </c>
      <c r="I36" s="186">
        <v>1.0</v>
      </c>
      <c r="J36" s="188">
        <f t="shared" si="8"/>
        <v>67.042976</v>
      </c>
      <c r="K36" s="139"/>
      <c r="L36" s="173">
        <f t="shared" si="17"/>
        <v>5.2832</v>
      </c>
      <c r="M36" s="174">
        <f t="shared" si="18"/>
        <v>1</v>
      </c>
      <c r="N36" s="174">
        <f t="shared" si="19"/>
        <v>5.2832</v>
      </c>
      <c r="O36" s="139"/>
      <c r="P36" s="139"/>
      <c r="Q36" s="173"/>
      <c r="R36" s="183">
        <v>23.0</v>
      </c>
      <c r="S36" s="173">
        <f t="shared" si="9"/>
        <v>1.43</v>
      </c>
      <c r="T36" s="174">
        <f t="shared" si="10"/>
        <v>1</v>
      </c>
      <c r="U36" s="174">
        <f t="shared" si="11"/>
        <v>1.43</v>
      </c>
      <c r="V36" s="184">
        <f t="shared" si="12"/>
        <v>67.042976</v>
      </c>
      <c r="W36" s="173">
        <f t="shared" ref="W36:X36" si="21">C36/100</f>
        <v>0.98</v>
      </c>
      <c r="X36" s="173">
        <f t="shared" si="21"/>
        <v>2.08</v>
      </c>
      <c r="Y36" s="173">
        <f t="shared" si="14"/>
        <v>1.43</v>
      </c>
      <c r="Z36" s="185">
        <f t="shared" si="15"/>
        <v>2.914912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6.0</v>
      </c>
      <c r="B37" s="186" t="s">
        <v>83</v>
      </c>
      <c r="C37" s="186">
        <v>100.0</v>
      </c>
      <c r="D37" s="186">
        <v>208.0</v>
      </c>
      <c r="E37" s="186">
        <v>2774.0</v>
      </c>
      <c r="F37" s="186">
        <f t="shared" si="5"/>
        <v>0</v>
      </c>
      <c r="G37" s="186">
        <f t="shared" si="6"/>
        <v>1327.0816</v>
      </c>
      <c r="H37" s="187">
        <f t="shared" si="7"/>
        <v>1327.0816</v>
      </c>
      <c r="I37" s="186">
        <v>1.0</v>
      </c>
      <c r="J37" s="188">
        <f t="shared" si="8"/>
        <v>1327.0816</v>
      </c>
      <c r="K37" s="139"/>
      <c r="L37" s="173">
        <f t="shared" si="17"/>
        <v>5.2832</v>
      </c>
      <c r="M37" s="174">
        <f t="shared" si="18"/>
        <v>1</v>
      </c>
      <c r="N37" s="174">
        <f t="shared" si="19"/>
        <v>5.2832</v>
      </c>
      <c r="O37" s="139"/>
      <c r="P37" s="139"/>
      <c r="Q37" s="173">
        <v>1365.0</v>
      </c>
      <c r="R37" s="183">
        <v>23.0</v>
      </c>
      <c r="S37" s="173">
        <f t="shared" si="9"/>
        <v>27.74</v>
      </c>
      <c r="T37" s="174">
        <f t="shared" si="10"/>
        <v>1</v>
      </c>
      <c r="U37" s="174">
        <f t="shared" si="11"/>
        <v>27.74</v>
      </c>
      <c r="V37" s="184">
        <f t="shared" si="12"/>
        <v>1327.0816</v>
      </c>
      <c r="W37" s="173">
        <f t="shared" ref="W37:X37" si="22">C37/100</f>
        <v>1</v>
      </c>
      <c r="X37" s="173">
        <f t="shared" si="22"/>
        <v>2.08</v>
      </c>
      <c r="Y37" s="173">
        <f t="shared" si="14"/>
        <v>27.74</v>
      </c>
      <c r="Z37" s="185">
        <f t="shared" si="15"/>
        <v>57.6992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7.0</v>
      </c>
      <c r="B38" s="186" t="s">
        <v>83</v>
      </c>
      <c r="C38" s="186">
        <v>99.0</v>
      </c>
      <c r="D38" s="186">
        <v>208.0</v>
      </c>
      <c r="E38" s="186">
        <v>2759.0</v>
      </c>
      <c r="F38" s="186">
        <f t="shared" si="5"/>
        <v>0</v>
      </c>
      <c r="G38" s="186">
        <f t="shared" si="6"/>
        <v>1306.706544</v>
      </c>
      <c r="H38" s="187">
        <f t="shared" si="7"/>
        <v>1306.706544</v>
      </c>
      <c r="I38" s="186">
        <v>1.0</v>
      </c>
      <c r="J38" s="188">
        <f t="shared" si="8"/>
        <v>1306.706544</v>
      </c>
      <c r="K38" s="139"/>
      <c r="L38" s="173">
        <f t="shared" si="17"/>
        <v>5.2832</v>
      </c>
      <c r="M38" s="174">
        <f t="shared" si="18"/>
        <v>1</v>
      </c>
      <c r="N38" s="174">
        <f t="shared" si="19"/>
        <v>5.2832</v>
      </c>
      <c r="O38" s="139"/>
      <c r="P38" s="139"/>
      <c r="Q38" s="173">
        <v>1335.0</v>
      </c>
      <c r="R38" s="183">
        <v>23.0</v>
      </c>
      <c r="S38" s="173">
        <f t="shared" si="9"/>
        <v>27.59</v>
      </c>
      <c r="T38" s="174">
        <f t="shared" si="10"/>
        <v>1</v>
      </c>
      <c r="U38" s="174">
        <f t="shared" si="11"/>
        <v>27.59</v>
      </c>
      <c r="V38" s="184">
        <f t="shared" si="12"/>
        <v>1306.706544</v>
      </c>
      <c r="W38" s="173">
        <f t="shared" ref="W38:X38" si="23">C38/100</f>
        <v>0.99</v>
      </c>
      <c r="X38" s="173">
        <f t="shared" si="23"/>
        <v>2.08</v>
      </c>
      <c r="Y38" s="173">
        <f t="shared" si="14"/>
        <v>27.59</v>
      </c>
      <c r="Z38" s="185">
        <f t="shared" si="15"/>
        <v>56.813328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8.0</v>
      </c>
      <c r="B39" s="186" t="s">
        <v>83</v>
      </c>
      <c r="C39" s="186">
        <v>100.0</v>
      </c>
      <c r="D39" s="186">
        <v>208.0</v>
      </c>
      <c r="E39" s="186">
        <v>2782.0</v>
      </c>
      <c r="F39" s="186">
        <f t="shared" si="5"/>
        <v>0</v>
      </c>
      <c r="G39" s="186">
        <f t="shared" si="6"/>
        <v>1330.9088</v>
      </c>
      <c r="H39" s="187">
        <f t="shared" si="7"/>
        <v>1330.9088</v>
      </c>
      <c r="I39" s="186">
        <v>1.0</v>
      </c>
      <c r="J39" s="188">
        <f t="shared" si="8"/>
        <v>1330.9088</v>
      </c>
      <c r="K39" s="139"/>
      <c r="L39" s="173">
        <f t="shared" si="17"/>
        <v>5.2832</v>
      </c>
      <c r="M39" s="174">
        <f t="shared" si="18"/>
        <v>1</v>
      </c>
      <c r="N39" s="174">
        <f t="shared" si="19"/>
        <v>5.2832</v>
      </c>
      <c r="O39" s="139"/>
      <c r="P39" s="139"/>
      <c r="Q39" s="173">
        <v>1330.0</v>
      </c>
      <c r="R39" s="183">
        <v>23.0</v>
      </c>
      <c r="S39" s="173">
        <f t="shared" si="9"/>
        <v>27.82</v>
      </c>
      <c r="T39" s="174">
        <f t="shared" si="10"/>
        <v>1</v>
      </c>
      <c r="U39" s="174">
        <f t="shared" si="11"/>
        <v>27.82</v>
      </c>
      <c r="V39" s="184">
        <f t="shared" si="12"/>
        <v>1330.9088</v>
      </c>
      <c r="W39" s="173">
        <f t="shared" ref="W39:X39" si="24">C39/100</f>
        <v>1</v>
      </c>
      <c r="X39" s="173">
        <f t="shared" si="24"/>
        <v>2.08</v>
      </c>
      <c r="Y39" s="173">
        <f t="shared" si="14"/>
        <v>27.82</v>
      </c>
      <c r="Z39" s="185">
        <f t="shared" si="15"/>
        <v>57.8656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9.0</v>
      </c>
      <c r="B40" s="186" t="s">
        <v>83</v>
      </c>
      <c r="C40" s="186">
        <v>99.0</v>
      </c>
      <c r="D40" s="186">
        <v>208.0</v>
      </c>
      <c r="E40" s="186">
        <v>2774.0</v>
      </c>
      <c r="F40" s="186">
        <f t="shared" si="5"/>
        <v>0</v>
      </c>
      <c r="G40" s="186">
        <f t="shared" si="6"/>
        <v>1313.810784</v>
      </c>
      <c r="H40" s="187">
        <f t="shared" si="7"/>
        <v>1313.810784</v>
      </c>
      <c r="I40" s="186">
        <v>1.0</v>
      </c>
      <c r="J40" s="188">
        <f t="shared" si="8"/>
        <v>1313.810784</v>
      </c>
      <c r="K40" s="139"/>
      <c r="L40" s="173">
        <f t="shared" si="17"/>
        <v>5.2832</v>
      </c>
      <c r="M40" s="174">
        <f t="shared" si="18"/>
        <v>1</v>
      </c>
      <c r="N40" s="174">
        <f t="shared" si="19"/>
        <v>5.2832</v>
      </c>
      <c r="O40" s="139"/>
      <c r="P40" s="139"/>
      <c r="Q40" s="173">
        <v>1325.0</v>
      </c>
      <c r="R40" s="183">
        <v>23.0</v>
      </c>
      <c r="S40" s="173">
        <f t="shared" si="9"/>
        <v>27.74</v>
      </c>
      <c r="T40" s="174">
        <f t="shared" si="10"/>
        <v>1</v>
      </c>
      <c r="U40" s="174">
        <f t="shared" si="11"/>
        <v>27.74</v>
      </c>
      <c r="V40" s="184">
        <f t="shared" si="12"/>
        <v>1313.810784</v>
      </c>
      <c r="W40" s="173">
        <f t="shared" ref="W40:X40" si="25">C40/100</f>
        <v>0.99</v>
      </c>
      <c r="X40" s="173">
        <f t="shared" si="25"/>
        <v>2.08</v>
      </c>
      <c r="Y40" s="173">
        <f t="shared" si="14"/>
        <v>27.74</v>
      </c>
      <c r="Z40" s="185">
        <f t="shared" si="15"/>
        <v>57.122208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10.0</v>
      </c>
      <c r="B41" s="186" t="s">
        <v>83</v>
      </c>
      <c r="C41" s="186">
        <v>105.0</v>
      </c>
      <c r="D41" s="186">
        <v>208.0</v>
      </c>
      <c r="E41" s="186">
        <v>2774.0</v>
      </c>
      <c r="F41" s="186">
        <f t="shared" si="5"/>
        <v>0</v>
      </c>
      <c r="G41" s="186">
        <f t="shared" si="6"/>
        <v>1393.43568</v>
      </c>
      <c r="H41" s="187">
        <f t="shared" si="7"/>
        <v>1393.43568</v>
      </c>
      <c r="I41" s="186">
        <v>1.0</v>
      </c>
      <c r="J41" s="188">
        <f t="shared" si="8"/>
        <v>1393.43568</v>
      </c>
      <c r="K41" s="139"/>
      <c r="L41" s="173">
        <f t="shared" si="17"/>
        <v>5.2832</v>
      </c>
      <c r="M41" s="174">
        <f t="shared" si="18"/>
        <v>1</v>
      </c>
      <c r="N41" s="174">
        <f t="shared" si="19"/>
        <v>5.2832</v>
      </c>
      <c r="O41" s="139"/>
      <c r="P41" s="139"/>
      <c r="Q41" s="173">
        <v>1325.0</v>
      </c>
      <c r="R41" s="183">
        <v>23.0</v>
      </c>
      <c r="S41" s="173">
        <f t="shared" si="9"/>
        <v>27.74</v>
      </c>
      <c r="T41" s="174">
        <f t="shared" si="10"/>
        <v>1</v>
      </c>
      <c r="U41" s="174">
        <f t="shared" si="11"/>
        <v>27.74</v>
      </c>
      <c r="V41" s="184">
        <f t="shared" si="12"/>
        <v>1393.43568</v>
      </c>
      <c r="W41" s="173">
        <f t="shared" ref="W41:X41" si="26">C41/100</f>
        <v>1.05</v>
      </c>
      <c r="X41" s="173">
        <f t="shared" si="26"/>
        <v>2.08</v>
      </c>
      <c r="Y41" s="173">
        <f t="shared" si="14"/>
        <v>27.74</v>
      </c>
      <c r="Z41" s="185">
        <f t="shared" si="15"/>
        <v>60.58416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11.0</v>
      </c>
      <c r="B42" s="186" t="s">
        <v>83</v>
      </c>
      <c r="C42" s="186">
        <v>99.0</v>
      </c>
      <c r="D42" s="186">
        <v>208.0</v>
      </c>
      <c r="E42" s="186">
        <v>2784.0</v>
      </c>
      <c r="F42" s="186">
        <f t="shared" si="5"/>
        <v>0</v>
      </c>
      <c r="G42" s="186">
        <f t="shared" si="6"/>
        <v>1318.546944</v>
      </c>
      <c r="H42" s="187">
        <f t="shared" si="7"/>
        <v>1318.546944</v>
      </c>
      <c r="I42" s="186">
        <v>1.0</v>
      </c>
      <c r="J42" s="188">
        <f t="shared" si="8"/>
        <v>1318.546944</v>
      </c>
      <c r="K42" s="139"/>
      <c r="L42" s="173">
        <f t="shared" si="17"/>
        <v>5.2832</v>
      </c>
      <c r="M42" s="174">
        <f t="shared" si="18"/>
        <v>1</v>
      </c>
      <c r="N42" s="174">
        <f t="shared" si="19"/>
        <v>5.2832</v>
      </c>
      <c r="O42" s="139"/>
      <c r="P42" s="139"/>
      <c r="Q42" s="173">
        <v>1325.0</v>
      </c>
      <c r="R42" s="183">
        <v>23.0</v>
      </c>
      <c r="S42" s="173">
        <f t="shared" si="9"/>
        <v>27.84</v>
      </c>
      <c r="T42" s="174">
        <f t="shared" si="10"/>
        <v>1</v>
      </c>
      <c r="U42" s="174">
        <f t="shared" si="11"/>
        <v>27.84</v>
      </c>
      <c r="V42" s="184">
        <f t="shared" si="12"/>
        <v>1318.546944</v>
      </c>
      <c r="W42" s="173">
        <f t="shared" ref="W42:X42" si="27">C42/100</f>
        <v>0.99</v>
      </c>
      <c r="X42" s="173">
        <f t="shared" si="27"/>
        <v>2.08</v>
      </c>
      <c r="Y42" s="173">
        <f t="shared" si="14"/>
        <v>27.84</v>
      </c>
      <c r="Z42" s="185">
        <f t="shared" si="15"/>
        <v>57.328128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12.0</v>
      </c>
      <c r="B43" s="186" t="s">
        <v>83</v>
      </c>
      <c r="C43" s="186">
        <v>99.0</v>
      </c>
      <c r="D43" s="186">
        <v>208.0</v>
      </c>
      <c r="E43" s="186">
        <v>2778.0</v>
      </c>
      <c r="F43" s="186">
        <f t="shared" si="5"/>
        <v>0</v>
      </c>
      <c r="G43" s="186">
        <f t="shared" si="6"/>
        <v>1315.705248</v>
      </c>
      <c r="H43" s="187">
        <f t="shared" si="7"/>
        <v>1315.705248</v>
      </c>
      <c r="I43" s="186">
        <v>1.0</v>
      </c>
      <c r="J43" s="188">
        <f t="shared" si="8"/>
        <v>1315.705248</v>
      </c>
      <c r="K43" s="139"/>
      <c r="L43" s="173">
        <f t="shared" si="17"/>
        <v>5.2832</v>
      </c>
      <c r="M43" s="174">
        <f t="shared" si="18"/>
        <v>1</v>
      </c>
      <c r="N43" s="174">
        <f t="shared" si="19"/>
        <v>5.2832</v>
      </c>
      <c r="O43" s="139"/>
      <c r="P43" s="139"/>
      <c r="Q43" s="173">
        <v>1315.0</v>
      </c>
      <c r="R43" s="183">
        <v>23.0</v>
      </c>
      <c r="S43" s="173">
        <f t="shared" si="9"/>
        <v>27.78</v>
      </c>
      <c r="T43" s="174">
        <f t="shared" si="10"/>
        <v>1</v>
      </c>
      <c r="U43" s="174">
        <f t="shared" si="11"/>
        <v>27.78</v>
      </c>
      <c r="V43" s="184">
        <f t="shared" si="12"/>
        <v>1315.705248</v>
      </c>
      <c r="W43" s="173">
        <f t="shared" ref="W43:X43" si="28">C43/100</f>
        <v>0.99</v>
      </c>
      <c r="X43" s="173">
        <f t="shared" si="28"/>
        <v>2.08</v>
      </c>
      <c r="Y43" s="173">
        <f t="shared" si="14"/>
        <v>27.78</v>
      </c>
      <c r="Z43" s="185">
        <f t="shared" si="15"/>
        <v>57.204576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13.0</v>
      </c>
      <c r="B44" s="186" t="s">
        <v>83</v>
      </c>
      <c r="C44" s="186">
        <v>99.0</v>
      </c>
      <c r="D44" s="186">
        <v>208.0</v>
      </c>
      <c r="E44" s="186">
        <v>2786.0</v>
      </c>
      <c r="F44" s="186">
        <f t="shared" si="5"/>
        <v>0</v>
      </c>
      <c r="G44" s="186">
        <f t="shared" si="6"/>
        <v>1319.494176</v>
      </c>
      <c r="H44" s="187">
        <f t="shared" si="7"/>
        <v>1319.494176</v>
      </c>
      <c r="I44" s="186">
        <v>1.0</v>
      </c>
      <c r="J44" s="188">
        <f t="shared" si="8"/>
        <v>1319.494176</v>
      </c>
      <c r="K44" s="139"/>
      <c r="L44" s="173">
        <f t="shared" si="17"/>
        <v>5.2832</v>
      </c>
      <c r="M44" s="174">
        <f t="shared" si="18"/>
        <v>1</v>
      </c>
      <c r="N44" s="174">
        <f t="shared" si="19"/>
        <v>5.2832</v>
      </c>
      <c r="O44" s="139"/>
      <c r="P44" s="139"/>
      <c r="Q44" s="173">
        <v>1315.0</v>
      </c>
      <c r="R44" s="183">
        <v>23.0</v>
      </c>
      <c r="S44" s="173">
        <f t="shared" si="9"/>
        <v>27.86</v>
      </c>
      <c r="T44" s="174">
        <f t="shared" si="10"/>
        <v>1</v>
      </c>
      <c r="U44" s="174">
        <f t="shared" si="11"/>
        <v>27.86</v>
      </c>
      <c r="V44" s="184">
        <f t="shared" si="12"/>
        <v>1319.494176</v>
      </c>
      <c r="W44" s="173">
        <f t="shared" ref="W44:X44" si="29">C44/100</f>
        <v>0.99</v>
      </c>
      <c r="X44" s="173">
        <f t="shared" si="29"/>
        <v>2.08</v>
      </c>
      <c r="Y44" s="173">
        <f t="shared" si="14"/>
        <v>27.86</v>
      </c>
      <c r="Z44" s="185">
        <f t="shared" si="15"/>
        <v>57.369312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14.0</v>
      </c>
      <c r="B45" s="186" t="s">
        <v>83</v>
      </c>
      <c r="C45" s="186">
        <v>99.0</v>
      </c>
      <c r="D45" s="186">
        <v>208.0</v>
      </c>
      <c r="E45" s="186">
        <v>2785.0</v>
      </c>
      <c r="F45" s="186">
        <f t="shared" si="5"/>
        <v>0</v>
      </c>
      <c r="G45" s="186">
        <f t="shared" si="6"/>
        <v>1319.02056</v>
      </c>
      <c r="H45" s="187">
        <f t="shared" si="7"/>
        <v>1319.02056</v>
      </c>
      <c r="I45" s="186">
        <v>1.0</v>
      </c>
      <c r="J45" s="188">
        <f t="shared" si="8"/>
        <v>1319.02056</v>
      </c>
      <c r="K45" s="139"/>
      <c r="L45" s="173">
        <f t="shared" si="17"/>
        <v>5.2832</v>
      </c>
      <c r="M45" s="174">
        <f t="shared" si="18"/>
        <v>1</v>
      </c>
      <c r="N45" s="174">
        <f t="shared" si="19"/>
        <v>5.2832</v>
      </c>
      <c r="O45" s="139"/>
      <c r="P45" s="139"/>
      <c r="Q45" s="173">
        <v>1315.0</v>
      </c>
      <c r="R45" s="183">
        <v>23.0</v>
      </c>
      <c r="S45" s="173">
        <f t="shared" si="9"/>
        <v>27.85</v>
      </c>
      <c r="T45" s="174">
        <f t="shared" si="10"/>
        <v>1</v>
      </c>
      <c r="U45" s="174">
        <f t="shared" si="11"/>
        <v>27.85</v>
      </c>
      <c r="V45" s="184">
        <f t="shared" si="12"/>
        <v>1319.02056</v>
      </c>
      <c r="W45" s="173">
        <f t="shared" ref="W45:X45" si="30">C45/100</f>
        <v>0.99</v>
      </c>
      <c r="X45" s="173">
        <f t="shared" si="30"/>
        <v>2.08</v>
      </c>
      <c r="Y45" s="173">
        <f t="shared" si="14"/>
        <v>27.85</v>
      </c>
      <c r="Z45" s="185">
        <f t="shared" si="15"/>
        <v>57.34872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15.0</v>
      </c>
      <c r="B46" s="186" t="s">
        <v>83</v>
      </c>
      <c r="C46" s="186">
        <v>100.0</v>
      </c>
      <c r="D46" s="186">
        <v>208.0</v>
      </c>
      <c r="E46" s="186">
        <v>2784.0</v>
      </c>
      <c r="F46" s="186">
        <f t="shared" si="5"/>
        <v>0</v>
      </c>
      <c r="G46" s="186">
        <f t="shared" si="6"/>
        <v>1331.8656</v>
      </c>
      <c r="H46" s="187">
        <f t="shared" si="7"/>
        <v>1331.8656</v>
      </c>
      <c r="I46" s="186">
        <v>1.0</v>
      </c>
      <c r="J46" s="188">
        <f t="shared" si="8"/>
        <v>1331.8656</v>
      </c>
      <c r="K46" s="139"/>
      <c r="L46" s="173">
        <f t="shared" si="17"/>
        <v>5.2832</v>
      </c>
      <c r="M46" s="174">
        <f t="shared" si="18"/>
        <v>1</v>
      </c>
      <c r="N46" s="174">
        <f t="shared" si="19"/>
        <v>5.2832</v>
      </c>
      <c r="O46" s="139"/>
      <c r="P46" s="139"/>
      <c r="Q46" s="173">
        <v>1315.0</v>
      </c>
      <c r="R46" s="183">
        <v>23.0</v>
      </c>
      <c r="S46" s="173">
        <f t="shared" si="9"/>
        <v>27.84</v>
      </c>
      <c r="T46" s="174">
        <f t="shared" si="10"/>
        <v>1</v>
      </c>
      <c r="U46" s="174">
        <f t="shared" si="11"/>
        <v>27.84</v>
      </c>
      <c r="V46" s="184">
        <f t="shared" si="12"/>
        <v>1331.8656</v>
      </c>
      <c r="W46" s="173">
        <f t="shared" ref="W46:X46" si="31">C46/100</f>
        <v>1</v>
      </c>
      <c r="X46" s="173">
        <f t="shared" si="31"/>
        <v>2.08</v>
      </c>
      <c r="Y46" s="173">
        <f t="shared" si="14"/>
        <v>27.84</v>
      </c>
      <c r="Z46" s="185">
        <f t="shared" si="15"/>
        <v>57.9072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16.0</v>
      </c>
      <c r="B47" s="179" t="s">
        <v>87</v>
      </c>
      <c r="C47" s="180">
        <v>90.0</v>
      </c>
      <c r="D47" s="180">
        <v>208.0</v>
      </c>
      <c r="E47" s="180">
        <v>200.0</v>
      </c>
      <c r="F47" s="180">
        <f t="shared" si="5"/>
        <v>0</v>
      </c>
      <c r="G47" s="180">
        <f t="shared" si="6"/>
        <v>119.808</v>
      </c>
      <c r="H47" s="181">
        <f t="shared" si="7"/>
        <v>119.808</v>
      </c>
      <c r="I47" s="180">
        <v>1.0</v>
      </c>
      <c r="J47" s="182">
        <f t="shared" si="8"/>
        <v>119.808</v>
      </c>
      <c r="K47" s="266"/>
      <c r="L47" s="267">
        <f t="shared" si="17"/>
        <v>5.2832</v>
      </c>
      <c r="M47" s="268">
        <f t="shared" si="18"/>
        <v>1</v>
      </c>
      <c r="N47" s="268">
        <f t="shared" si="19"/>
        <v>5.2832</v>
      </c>
      <c r="O47" s="266"/>
      <c r="P47" s="266"/>
      <c r="Q47" s="267"/>
      <c r="R47" s="183">
        <v>32.0</v>
      </c>
      <c r="S47" s="173">
        <f t="shared" si="9"/>
        <v>2</v>
      </c>
      <c r="T47" s="174">
        <f t="shared" si="10"/>
        <v>1</v>
      </c>
      <c r="U47" s="174">
        <f t="shared" si="11"/>
        <v>2</v>
      </c>
      <c r="V47" s="184">
        <f t="shared" si="12"/>
        <v>119.808</v>
      </c>
      <c r="W47" s="173">
        <f t="shared" ref="W47:X47" si="32">C47/100</f>
        <v>0.9</v>
      </c>
      <c r="X47" s="173">
        <f t="shared" si="32"/>
        <v>2.08</v>
      </c>
      <c r="Y47" s="173">
        <f t="shared" si="14"/>
        <v>2</v>
      </c>
      <c r="Z47" s="185">
        <f t="shared" si="15"/>
        <v>3.744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17.0</v>
      </c>
      <c r="B48" s="186" t="s">
        <v>87</v>
      </c>
      <c r="C48" s="186">
        <v>99.0</v>
      </c>
      <c r="D48" s="186">
        <v>208.0</v>
      </c>
      <c r="E48" s="186">
        <v>143.0</v>
      </c>
      <c r="F48" s="186">
        <f t="shared" si="5"/>
        <v>0</v>
      </c>
      <c r="G48" s="186">
        <f t="shared" si="6"/>
        <v>94.228992</v>
      </c>
      <c r="H48" s="187">
        <f t="shared" si="7"/>
        <v>94.228992</v>
      </c>
      <c r="I48" s="186">
        <v>1.0</v>
      </c>
      <c r="J48" s="188">
        <f t="shared" si="8"/>
        <v>94.228992</v>
      </c>
      <c r="K48" s="139"/>
      <c r="L48" s="173">
        <f t="shared" si="17"/>
        <v>5.2832</v>
      </c>
      <c r="M48" s="174">
        <f t="shared" si="18"/>
        <v>1</v>
      </c>
      <c r="N48" s="174">
        <f t="shared" si="19"/>
        <v>5.2832</v>
      </c>
      <c r="O48" s="139"/>
      <c r="P48" s="139"/>
      <c r="Q48" s="173"/>
      <c r="R48" s="183">
        <v>32.0</v>
      </c>
      <c r="S48" s="173">
        <f t="shared" si="9"/>
        <v>1.43</v>
      </c>
      <c r="T48" s="174">
        <f t="shared" si="10"/>
        <v>1</v>
      </c>
      <c r="U48" s="174">
        <f t="shared" si="11"/>
        <v>1.43</v>
      </c>
      <c r="V48" s="184">
        <f t="shared" si="12"/>
        <v>94.228992</v>
      </c>
      <c r="W48" s="173">
        <f t="shared" ref="W48:X48" si="33">C48/100</f>
        <v>0.99</v>
      </c>
      <c r="X48" s="173">
        <f t="shared" si="33"/>
        <v>2.08</v>
      </c>
      <c r="Y48" s="173">
        <f t="shared" si="14"/>
        <v>1.43</v>
      </c>
      <c r="Z48" s="185">
        <f t="shared" si="15"/>
        <v>2.944656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18.0</v>
      </c>
      <c r="B49" s="186" t="s">
        <v>87</v>
      </c>
      <c r="C49" s="186">
        <v>76.0</v>
      </c>
      <c r="D49" s="186">
        <v>208.0</v>
      </c>
      <c r="E49" s="186">
        <v>206.0</v>
      </c>
      <c r="F49" s="186">
        <f t="shared" si="5"/>
        <v>0</v>
      </c>
      <c r="G49" s="186">
        <f t="shared" si="6"/>
        <v>104.206336</v>
      </c>
      <c r="H49" s="187">
        <f t="shared" si="7"/>
        <v>104.206336</v>
      </c>
      <c r="I49" s="186">
        <v>1.0</v>
      </c>
      <c r="J49" s="188">
        <f t="shared" si="8"/>
        <v>104.206336</v>
      </c>
      <c r="K49" s="139"/>
      <c r="L49" s="173">
        <f t="shared" si="17"/>
        <v>5.2832</v>
      </c>
      <c r="M49" s="174">
        <f t="shared" si="18"/>
        <v>1</v>
      </c>
      <c r="N49" s="174">
        <f t="shared" si="19"/>
        <v>5.2832</v>
      </c>
      <c r="O49" s="139"/>
      <c r="P49" s="139"/>
      <c r="Q49" s="173"/>
      <c r="R49" s="183">
        <v>32.0</v>
      </c>
      <c r="S49" s="173">
        <f t="shared" si="9"/>
        <v>2.06</v>
      </c>
      <c r="T49" s="174">
        <f t="shared" si="10"/>
        <v>1</v>
      </c>
      <c r="U49" s="174">
        <f t="shared" si="11"/>
        <v>2.06</v>
      </c>
      <c r="V49" s="184">
        <f t="shared" si="12"/>
        <v>104.206336</v>
      </c>
      <c r="W49" s="173">
        <f t="shared" ref="W49:X49" si="34">C49/100</f>
        <v>0.76</v>
      </c>
      <c r="X49" s="173">
        <f t="shared" si="34"/>
        <v>2.08</v>
      </c>
      <c r="Y49" s="173">
        <f t="shared" si="14"/>
        <v>2.06</v>
      </c>
      <c r="Z49" s="185">
        <f t="shared" si="15"/>
        <v>3.256448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19.0</v>
      </c>
      <c r="B50" s="186" t="s">
        <v>87</v>
      </c>
      <c r="C50" s="186">
        <v>90.0</v>
      </c>
      <c r="D50" s="186">
        <v>208.0</v>
      </c>
      <c r="E50" s="186">
        <v>207.0</v>
      </c>
      <c r="F50" s="186">
        <f t="shared" si="5"/>
        <v>0</v>
      </c>
      <c r="G50" s="186">
        <f t="shared" si="6"/>
        <v>124.00128</v>
      </c>
      <c r="H50" s="187">
        <f t="shared" si="7"/>
        <v>124.00128</v>
      </c>
      <c r="I50" s="186">
        <v>1.0</v>
      </c>
      <c r="J50" s="188">
        <f t="shared" si="8"/>
        <v>124.00128</v>
      </c>
      <c r="K50" s="139"/>
      <c r="L50" s="173">
        <f t="shared" si="17"/>
        <v>5.2832</v>
      </c>
      <c r="M50" s="174">
        <f t="shared" si="18"/>
        <v>1</v>
      </c>
      <c r="N50" s="174">
        <f t="shared" si="19"/>
        <v>5.2832</v>
      </c>
      <c r="O50" s="139"/>
      <c r="P50" s="139"/>
      <c r="Q50" s="173"/>
      <c r="R50" s="183">
        <v>32.0</v>
      </c>
      <c r="S50" s="173">
        <f t="shared" si="9"/>
        <v>2.07</v>
      </c>
      <c r="T50" s="174">
        <f t="shared" si="10"/>
        <v>1</v>
      </c>
      <c r="U50" s="174">
        <f t="shared" si="11"/>
        <v>2.07</v>
      </c>
      <c r="V50" s="184">
        <f t="shared" si="12"/>
        <v>124.00128</v>
      </c>
      <c r="W50" s="173">
        <f t="shared" ref="W50:X50" si="35">C50/100</f>
        <v>0.9</v>
      </c>
      <c r="X50" s="173">
        <f t="shared" si="35"/>
        <v>2.08</v>
      </c>
      <c r="Y50" s="173">
        <f t="shared" si="14"/>
        <v>2.07</v>
      </c>
      <c r="Z50" s="185">
        <f t="shared" si="15"/>
        <v>3.87504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20.0</v>
      </c>
      <c r="B51" s="186" t="s">
        <v>87</v>
      </c>
      <c r="C51" s="186">
        <v>100.0</v>
      </c>
      <c r="D51" s="186">
        <v>208.0</v>
      </c>
      <c r="E51" s="186">
        <v>2778.0</v>
      </c>
      <c r="F51" s="186">
        <f t="shared" si="5"/>
        <v>0</v>
      </c>
      <c r="G51" s="186">
        <f t="shared" si="6"/>
        <v>1849.0368</v>
      </c>
      <c r="H51" s="187">
        <f t="shared" si="7"/>
        <v>1849.0368</v>
      </c>
      <c r="I51" s="186">
        <v>1.0</v>
      </c>
      <c r="J51" s="188">
        <f t="shared" si="8"/>
        <v>1849.0368</v>
      </c>
      <c r="K51" s="139"/>
      <c r="L51" s="173">
        <f t="shared" si="17"/>
        <v>5.2832</v>
      </c>
      <c r="M51" s="174">
        <f t="shared" si="18"/>
        <v>1</v>
      </c>
      <c r="N51" s="174">
        <f t="shared" si="19"/>
        <v>5.2832</v>
      </c>
      <c r="O51" s="139"/>
      <c r="P51" s="139"/>
      <c r="Q51" s="173">
        <v>1900.0</v>
      </c>
      <c r="R51" s="183">
        <v>32.0</v>
      </c>
      <c r="S51" s="173">
        <f t="shared" si="9"/>
        <v>27.78</v>
      </c>
      <c r="T51" s="174">
        <f t="shared" si="10"/>
        <v>1</v>
      </c>
      <c r="U51" s="174">
        <f t="shared" si="11"/>
        <v>27.78</v>
      </c>
      <c r="V51" s="184">
        <f t="shared" si="12"/>
        <v>1849.0368</v>
      </c>
      <c r="W51" s="173">
        <f t="shared" ref="W51:X51" si="36">C51/100</f>
        <v>1</v>
      </c>
      <c r="X51" s="173">
        <f t="shared" si="36"/>
        <v>2.08</v>
      </c>
      <c r="Y51" s="173">
        <f t="shared" si="14"/>
        <v>27.78</v>
      </c>
      <c r="Z51" s="185">
        <f t="shared" si="15"/>
        <v>57.7824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21.0</v>
      </c>
      <c r="B52" s="186" t="s">
        <v>87</v>
      </c>
      <c r="C52" s="186">
        <v>102.0</v>
      </c>
      <c r="D52" s="186">
        <v>208.0</v>
      </c>
      <c r="E52" s="186">
        <v>2830.0</v>
      </c>
      <c r="F52" s="186">
        <f t="shared" si="5"/>
        <v>0</v>
      </c>
      <c r="G52" s="186">
        <f t="shared" si="6"/>
        <v>1921.32096</v>
      </c>
      <c r="H52" s="187">
        <f t="shared" si="7"/>
        <v>1921.32096</v>
      </c>
      <c r="I52" s="186">
        <v>1.0</v>
      </c>
      <c r="J52" s="188">
        <f t="shared" si="8"/>
        <v>1921.32096</v>
      </c>
      <c r="K52" s="139"/>
      <c r="L52" s="173">
        <f t="shared" si="17"/>
        <v>5.2832</v>
      </c>
      <c r="M52" s="174">
        <f t="shared" si="18"/>
        <v>1</v>
      </c>
      <c r="N52" s="174">
        <f t="shared" si="19"/>
        <v>5.2832</v>
      </c>
      <c r="O52" s="139"/>
      <c r="P52" s="139"/>
      <c r="Q52" s="173">
        <v>1900.0</v>
      </c>
      <c r="R52" s="183">
        <v>32.0</v>
      </c>
      <c r="S52" s="173">
        <f t="shared" si="9"/>
        <v>28.3</v>
      </c>
      <c r="T52" s="174">
        <f t="shared" si="10"/>
        <v>1</v>
      </c>
      <c r="U52" s="174">
        <f t="shared" si="11"/>
        <v>28.3</v>
      </c>
      <c r="V52" s="184">
        <f t="shared" si="12"/>
        <v>1921.32096</v>
      </c>
      <c r="W52" s="173">
        <f t="shared" ref="W52:X52" si="37">C52/100</f>
        <v>1.02</v>
      </c>
      <c r="X52" s="173">
        <f t="shared" si="37"/>
        <v>2.08</v>
      </c>
      <c r="Y52" s="173">
        <f t="shared" si="14"/>
        <v>28.3</v>
      </c>
      <c r="Z52" s="185">
        <f t="shared" si="15"/>
        <v>60.04128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22.0</v>
      </c>
      <c r="B53" s="186" t="s">
        <v>87</v>
      </c>
      <c r="C53" s="186">
        <v>100.0</v>
      </c>
      <c r="D53" s="186">
        <v>208.0</v>
      </c>
      <c r="E53" s="186">
        <v>2775.0</v>
      </c>
      <c r="F53" s="186">
        <f t="shared" si="5"/>
        <v>0</v>
      </c>
      <c r="G53" s="186">
        <f t="shared" si="6"/>
        <v>1847.04</v>
      </c>
      <c r="H53" s="187">
        <f t="shared" si="7"/>
        <v>1847.04</v>
      </c>
      <c r="I53" s="186">
        <v>1.0</v>
      </c>
      <c r="J53" s="188">
        <f t="shared" si="8"/>
        <v>1847.04</v>
      </c>
      <c r="K53" s="139"/>
      <c r="L53" s="173">
        <f t="shared" si="17"/>
        <v>5.2832</v>
      </c>
      <c r="M53" s="174">
        <f t="shared" si="18"/>
        <v>1</v>
      </c>
      <c r="N53" s="174">
        <f t="shared" si="19"/>
        <v>5.2832</v>
      </c>
      <c r="O53" s="139"/>
      <c r="P53" s="139"/>
      <c r="Q53" s="173">
        <v>1885.0</v>
      </c>
      <c r="R53" s="183">
        <v>32.0</v>
      </c>
      <c r="S53" s="173">
        <f t="shared" si="9"/>
        <v>27.75</v>
      </c>
      <c r="T53" s="174">
        <f t="shared" si="10"/>
        <v>1</v>
      </c>
      <c r="U53" s="174">
        <f t="shared" si="11"/>
        <v>27.75</v>
      </c>
      <c r="V53" s="184">
        <f t="shared" si="12"/>
        <v>1847.04</v>
      </c>
      <c r="W53" s="173">
        <f t="shared" ref="W53:X53" si="38">C53/100</f>
        <v>1</v>
      </c>
      <c r="X53" s="173">
        <f t="shared" si="38"/>
        <v>2.08</v>
      </c>
      <c r="Y53" s="173">
        <f t="shared" si="14"/>
        <v>27.75</v>
      </c>
      <c r="Z53" s="185">
        <f t="shared" si="15"/>
        <v>57.72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23.0</v>
      </c>
      <c r="B54" s="186" t="s">
        <v>87</v>
      </c>
      <c r="C54" s="186">
        <v>97.0</v>
      </c>
      <c r="D54" s="186">
        <v>208.0</v>
      </c>
      <c r="E54" s="186">
        <v>2774.0</v>
      </c>
      <c r="F54" s="186">
        <f t="shared" si="5"/>
        <v>0</v>
      </c>
      <c r="G54" s="186">
        <f t="shared" si="6"/>
        <v>1790.983168</v>
      </c>
      <c r="H54" s="187">
        <f t="shared" si="7"/>
        <v>1790.983168</v>
      </c>
      <c r="I54" s="186">
        <v>1.0</v>
      </c>
      <c r="J54" s="188">
        <f t="shared" si="8"/>
        <v>1790.983168</v>
      </c>
      <c r="K54" s="139"/>
      <c r="L54" s="173">
        <f t="shared" si="17"/>
        <v>5.2832</v>
      </c>
      <c r="M54" s="174">
        <f t="shared" si="18"/>
        <v>1</v>
      </c>
      <c r="N54" s="174">
        <f t="shared" si="19"/>
        <v>5.2832</v>
      </c>
      <c r="O54" s="139"/>
      <c r="P54" s="139"/>
      <c r="Q54" s="173">
        <v>1875.0</v>
      </c>
      <c r="R54" s="183">
        <v>32.0</v>
      </c>
      <c r="S54" s="173">
        <f t="shared" si="9"/>
        <v>27.74</v>
      </c>
      <c r="T54" s="174">
        <f t="shared" si="10"/>
        <v>1</v>
      </c>
      <c r="U54" s="174">
        <f t="shared" si="11"/>
        <v>27.74</v>
      </c>
      <c r="V54" s="184">
        <f t="shared" si="12"/>
        <v>1790.983168</v>
      </c>
      <c r="W54" s="173">
        <f t="shared" ref="W54:X54" si="39">C54/100</f>
        <v>0.97</v>
      </c>
      <c r="X54" s="173">
        <f t="shared" si="39"/>
        <v>2.08</v>
      </c>
      <c r="Y54" s="173">
        <f t="shared" si="14"/>
        <v>27.74</v>
      </c>
      <c r="Z54" s="185">
        <f t="shared" si="15"/>
        <v>55.968224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24.0</v>
      </c>
      <c r="B55" s="179" t="s">
        <v>79</v>
      </c>
      <c r="C55" s="180">
        <v>80.0</v>
      </c>
      <c r="D55" s="180">
        <v>204.0</v>
      </c>
      <c r="E55" s="180">
        <v>212.0</v>
      </c>
      <c r="F55" s="180">
        <f t="shared" si="5"/>
        <v>0</v>
      </c>
      <c r="G55" s="180">
        <f t="shared" si="6"/>
        <v>89.95584</v>
      </c>
      <c r="H55" s="181">
        <f t="shared" si="7"/>
        <v>89.95584</v>
      </c>
      <c r="I55" s="180">
        <v>1.0</v>
      </c>
      <c r="J55" s="182">
        <f t="shared" si="8"/>
        <v>89.95584</v>
      </c>
      <c r="K55" s="266"/>
      <c r="L55" s="267">
        <f t="shared" si="17"/>
        <v>5.1816</v>
      </c>
      <c r="M55" s="268">
        <f t="shared" si="18"/>
        <v>1</v>
      </c>
      <c r="N55" s="268">
        <f t="shared" si="19"/>
        <v>5.1816</v>
      </c>
      <c r="O55" s="266"/>
      <c r="P55" s="266"/>
      <c r="Q55" s="267"/>
      <c r="R55" s="183">
        <v>26.0</v>
      </c>
      <c r="S55" s="173">
        <f t="shared" si="9"/>
        <v>2.12</v>
      </c>
      <c r="T55" s="174">
        <f t="shared" si="10"/>
        <v>1</v>
      </c>
      <c r="U55" s="174">
        <f t="shared" si="11"/>
        <v>2.12</v>
      </c>
      <c r="V55" s="184">
        <f t="shared" si="12"/>
        <v>89.95584</v>
      </c>
      <c r="W55" s="173">
        <f t="shared" ref="W55:X55" si="40">C55/100</f>
        <v>0.8</v>
      </c>
      <c r="X55" s="173">
        <f t="shared" si="40"/>
        <v>2.04</v>
      </c>
      <c r="Y55" s="173">
        <f t="shared" si="14"/>
        <v>2.12</v>
      </c>
      <c r="Z55" s="185">
        <f t="shared" si="15"/>
        <v>3.45984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>
        <v>25.0</v>
      </c>
      <c r="B56" s="186" t="s">
        <v>79</v>
      </c>
      <c r="C56" s="186">
        <v>88.0</v>
      </c>
      <c r="D56" s="186">
        <v>204.0</v>
      </c>
      <c r="E56" s="186">
        <v>224.0</v>
      </c>
      <c r="F56" s="186">
        <f t="shared" si="5"/>
        <v>0</v>
      </c>
      <c r="G56" s="186">
        <f t="shared" si="6"/>
        <v>104.552448</v>
      </c>
      <c r="H56" s="187">
        <f t="shared" si="7"/>
        <v>104.552448</v>
      </c>
      <c r="I56" s="186">
        <v>1.0</v>
      </c>
      <c r="J56" s="188">
        <f t="shared" si="8"/>
        <v>104.552448</v>
      </c>
      <c r="K56" s="139"/>
      <c r="L56" s="173">
        <f t="shared" si="17"/>
        <v>5.1816</v>
      </c>
      <c r="M56" s="174">
        <f t="shared" si="18"/>
        <v>1</v>
      </c>
      <c r="N56" s="174">
        <f t="shared" si="19"/>
        <v>5.1816</v>
      </c>
      <c r="O56" s="139"/>
      <c r="P56" s="139"/>
      <c r="Q56" s="173"/>
      <c r="R56" s="183">
        <v>26.0</v>
      </c>
      <c r="S56" s="173">
        <f t="shared" si="9"/>
        <v>2.24</v>
      </c>
      <c r="T56" s="174">
        <f t="shared" si="10"/>
        <v>1</v>
      </c>
      <c r="U56" s="174">
        <f t="shared" si="11"/>
        <v>2.24</v>
      </c>
      <c r="V56" s="184">
        <f t="shared" si="12"/>
        <v>104.552448</v>
      </c>
      <c r="W56" s="173">
        <f t="shared" ref="W56:X56" si="41">C56/100</f>
        <v>0.88</v>
      </c>
      <c r="X56" s="173">
        <f t="shared" si="41"/>
        <v>2.04</v>
      </c>
      <c r="Y56" s="173">
        <f t="shared" si="14"/>
        <v>2.24</v>
      </c>
      <c r="Z56" s="185">
        <f t="shared" si="15"/>
        <v>4.021248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>
        <v>26.0</v>
      </c>
      <c r="B57" s="186" t="s">
        <v>79</v>
      </c>
      <c r="C57" s="186">
        <v>100.0</v>
      </c>
      <c r="D57" s="186">
        <v>204.0</v>
      </c>
      <c r="E57" s="186">
        <v>205.0</v>
      </c>
      <c r="F57" s="186">
        <f t="shared" si="5"/>
        <v>0</v>
      </c>
      <c r="G57" s="186">
        <f t="shared" si="6"/>
        <v>108.732</v>
      </c>
      <c r="H57" s="187">
        <f t="shared" si="7"/>
        <v>108.732</v>
      </c>
      <c r="I57" s="186">
        <v>1.0</v>
      </c>
      <c r="J57" s="188">
        <f t="shared" si="8"/>
        <v>108.732</v>
      </c>
      <c r="K57" s="139"/>
      <c r="L57" s="208"/>
      <c r="M57" s="252">
        <f t="shared" si="18"/>
        <v>1</v>
      </c>
      <c r="N57" s="252"/>
      <c r="O57" s="139"/>
      <c r="P57" s="139"/>
      <c r="Q57" s="173"/>
      <c r="R57" s="183">
        <v>26.0</v>
      </c>
      <c r="S57" s="173">
        <f t="shared" si="9"/>
        <v>2.05</v>
      </c>
      <c r="T57" s="174">
        <f t="shared" si="10"/>
        <v>1</v>
      </c>
      <c r="U57" s="174">
        <f t="shared" si="11"/>
        <v>2.05</v>
      </c>
      <c r="V57" s="184">
        <f t="shared" si="12"/>
        <v>108.732</v>
      </c>
      <c r="W57" s="173">
        <f t="shared" ref="W57:X57" si="42">C57/100</f>
        <v>1</v>
      </c>
      <c r="X57" s="173">
        <f t="shared" si="42"/>
        <v>2.04</v>
      </c>
      <c r="Y57" s="173">
        <f t="shared" si="14"/>
        <v>2.05</v>
      </c>
      <c r="Z57" s="185">
        <f t="shared" si="15"/>
        <v>4.182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4">
        <v>27.0</v>
      </c>
      <c r="B58" s="186" t="s">
        <v>79</v>
      </c>
      <c r="C58" s="186">
        <v>103.0</v>
      </c>
      <c r="D58" s="186">
        <v>204.0</v>
      </c>
      <c r="E58" s="186">
        <v>160.0</v>
      </c>
      <c r="F58" s="186">
        <f t="shared" si="5"/>
        <v>0</v>
      </c>
      <c r="G58" s="186">
        <f t="shared" si="6"/>
        <v>87.40992</v>
      </c>
      <c r="H58" s="187">
        <f t="shared" si="7"/>
        <v>87.40992</v>
      </c>
      <c r="I58" s="186">
        <v>1.0</v>
      </c>
      <c r="J58" s="188">
        <f t="shared" si="8"/>
        <v>87.40992</v>
      </c>
      <c r="K58" s="139"/>
      <c r="L58" s="208"/>
      <c r="M58" s="252">
        <f t="shared" si="18"/>
        <v>1</v>
      </c>
      <c r="N58" s="252"/>
      <c r="O58" s="139"/>
      <c r="P58" s="139"/>
      <c r="Q58" s="173"/>
      <c r="R58" s="183">
        <v>26.0</v>
      </c>
      <c r="S58" s="173">
        <f t="shared" si="9"/>
        <v>1.6</v>
      </c>
      <c r="T58" s="174">
        <f t="shared" si="10"/>
        <v>1</v>
      </c>
      <c r="U58" s="174">
        <f t="shared" si="11"/>
        <v>1.6</v>
      </c>
      <c r="V58" s="184">
        <f t="shared" si="12"/>
        <v>87.40992</v>
      </c>
      <c r="W58" s="173">
        <f t="shared" ref="W58:X58" si="43">C58/100</f>
        <v>1.03</v>
      </c>
      <c r="X58" s="173">
        <f t="shared" si="43"/>
        <v>2.04</v>
      </c>
      <c r="Y58" s="173">
        <f t="shared" si="14"/>
        <v>1.6</v>
      </c>
      <c r="Z58" s="185">
        <f t="shared" si="15"/>
        <v>3.36192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4">
        <v>28.0</v>
      </c>
      <c r="B59" s="186" t="s">
        <v>79</v>
      </c>
      <c r="C59" s="186">
        <v>103.0</v>
      </c>
      <c r="D59" s="186">
        <v>204.0</v>
      </c>
      <c r="E59" s="186">
        <v>2831.0</v>
      </c>
      <c r="F59" s="186">
        <f t="shared" si="5"/>
        <v>0</v>
      </c>
      <c r="G59" s="186">
        <f t="shared" si="6"/>
        <v>1546.609272</v>
      </c>
      <c r="H59" s="187">
        <f t="shared" si="7"/>
        <v>1546.609272</v>
      </c>
      <c r="I59" s="186">
        <v>1.0</v>
      </c>
      <c r="J59" s="188">
        <f t="shared" si="8"/>
        <v>1546.609272</v>
      </c>
      <c r="K59" s="139"/>
      <c r="L59" s="208"/>
      <c r="M59" s="252">
        <f t="shared" si="18"/>
        <v>1</v>
      </c>
      <c r="N59" s="252"/>
      <c r="O59" s="139"/>
      <c r="P59" s="139"/>
      <c r="Q59" s="173">
        <v>1570.0</v>
      </c>
      <c r="R59" s="183">
        <v>26.0</v>
      </c>
      <c r="S59" s="173">
        <f t="shared" si="9"/>
        <v>28.31</v>
      </c>
      <c r="T59" s="174">
        <f t="shared" si="10"/>
        <v>1</v>
      </c>
      <c r="U59" s="174">
        <f t="shared" si="11"/>
        <v>28.31</v>
      </c>
      <c r="V59" s="184">
        <f t="shared" si="12"/>
        <v>1546.609272</v>
      </c>
      <c r="W59" s="173">
        <f t="shared" ref="W59:X59" si="44">C59/100</f>
        <v>1.03</v>
      </c>
      <c r="X59" s="173">
        <f t="shared" si="44"/>
        <v>2.04</v>
      </c>
      <c r="Y59" s="173">
        <f t="shared" si="14"/>
        <v>28.31</v>
      </c>
      <c r="Z59" s="185">
        <f t="shared" si="15"/>
        <v>59.484972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4">
        <v>29.0</v>
      </c>
      <c r="B60" s="186" t="s">
        <v>79</v>
      </c>
      <c r="C60" s="186">
        <v>103.0</v>
      </c>
      <c r="D60" s="186">
        <v>204.0</v>
      </c>
      <c r="E60" s="186">
        <v>2830.0</v>
      </c>
      <c r="F60" s="186">
        <f t="shared" si="5"/>
        <v>0</v>
      </c>
      <c r="G60" s="186">
        <f t="shared" si="6"/>
        <v>1546.06296</v>
      </c>
      <c r="H60" s="187">
        <f t="shared" si="7"/>
        <v>1546.06296</v>
      </c>
      <c r="I60" s="186">
        <v>1.0</v>
      </c>
      <c r="J60" s="188">
        <f t="shared" si="8"/>
        <v>1546.06296</v>
      </c>
      <c r="K60" s="139"/>
      <c r="L60" s="208"/>
      <c r="M60" s="252">
        <f t="shared" si="18"/>
        <v>1</v>
      </c>
      <c r="N60" s="252"/>
      <c r="O60" s="139"/>
      <c r="P60" s="139"/>
      <c r="Q60" s="173">
        <v>1570.0</v>
      </c>
      <c r="R60" s="183">
        <v>26.0</v>
      </c>
      <c r="S60" s="173">
        <f t="shared" si="9"/>
        <v>28.3</v>
      </c>
      <c r="T60" s="174">
        <f t="shared" si="10"/>
        <v>1</v>
      </c>
      <c r="U60" s="174">
        <f t="shared" si="11"/>
        <v>28.3</v>
      </c>
      <c r="V60" s="184">
        <f t="shared" si="12"/>
        <v>1546.06296</v>
      </c>
      <c r="W60" s="173">
        <f t="shared" ref="W60:X60" si="45">C60/100</f>
        <v>1.03</v>
      </c>
      <c r="X60" s="173">
        <f t="shared" si="45"/>
        <v>2.04</v>
      </c>
      <c r="Y60" s="173">
        <f t="shared" si="14"/>
        <v>28.3</v>
      </c>
      <c r="Z60" s="185">
        <f t="shared" si="15"/>
        <v>59.46396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4">
        <v>30.0</v>
      </c>
      <c r="B61" s="186" t="s">
        <v>79</v>
      </c>
      <c r="C61" s="186">
        <v>104.0</v>
      </c>
      <c r="D61" s="186">
        <v>204.0</v>
      </c>
      <c r="E61" s="186">
        <v>2778.0</v>
      </c>
      <c r="F61" s="186">
        <f t="shared" si="5"/>
        <v>0</v>
      </c>
      <c r="G61" s="186">
        <f t="shared" si="6"/>
        <v>1532.389248</v>
      </c>
      <c r="H61" s="187">
        <f t="shared" si="7"/>
        <v>1532.389248</v>
      </c>
      <c r="I61" s="186">
        <v>1.0</v>
      </c>
      <c r="J61" s="188">
        <f t="shared" si="8"/>
        <v>1532.389248</v>
      </c>
      <c r="K61" s="139"/>
      <c r="L61" s="208"/>
      <c r="M61" s="252">
        <f t="shared" si="18"/>
        <v>1</v>
      </c>
      <c r="N61" s="252"/>
      <c r="O61" s="139"/>
      <c r="P61" s="139"/>
      <c r="Q61" s="173">
        <v>1570.0</v>
      </c>
      <c r="R61" s="183">
        <v>26.0</v>
      </c>
      <c r="S61" s="173">
        <f t="shared" si="9"/>
        <v>27.78</v>
      </c>
      <c r="T61" s="174">
        <f t="shared" si="10"/>
        <v>1</v>
      </c>
      <c r="U61" s="174">
        <f t="shared" si="11"/>
        <v>27.78</v>
      </c>
      <c r="V61" s="184">
        <f t="shared" si="12"/>
        <v>1532.389248</v>
      </c>
      <c r="W61" s="173">
        <f t="shared" ref="W61:X61" si="46">C61/100</f>
        <v>1.04</v>
      </c>
      <c r="X61" s="173">
        <f t="shared" si="46"/>
        <v>2.04</v>
      </c>
      <c r="Y61" s="173">
        <f t="shared" si="14"/>
        <v>27.78</v>
      </c>
      <c r="Z61" s="185">
        <f t="shared" si="15"/>
        <v>58.938048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4">
        <v>31.0</v>
      </c>
      <c r="B62" s="186" t="s">
        <v>79</v>
      </c>
      <c r="C62" s="186">
        <v>103.0</v>
      </c>
      <c r="D62" s="186">
        <v>204.0</v>
      </c>
      <c r="E62" s="186">
        <v>2766.0</v>
      </c>
      <c r="F62" s="186">
        <f t="shared" si="5"/>
        <v>0</v>
      </c>
      <c r="G62" s="186">
        <f t="shared" si="6"/>
        <v>1511.098992</v>
      </c>
      <c r="H62" s="187">
        <f t="shared" si="7"/>
        <v>1511.098992</v>
      </c>
      <c r="I62" s="186">
        <v>1.0</v>
      </c>
      <c r="J62" s="188">
        <f t="shared" si="8"/>
        <v>1511.098992</v>
      </c>
      <c r="K62" s="139"/>
      <c r="L62" s="208"/>
      <c r="M62" s="252">
        <f t="shared" si="18"/>
        <v>1</v>
      </c>
      <c r="N62" s="252"/>
      <c r="O62" s="139"/>
      <c r="P62" s="139"/>
      <c r="Q62" s="173">
        <v>1570.0</v>
      </c>
      <c r="R62" s="183">
        <v>26.0</v>
      </c>
      <c r="S62" s="173">
        <f t="shared" si="9"/>
        <v>27.66</v>
      </c>
      <c r="T62" s="174">
        <f t="shared" si="10"/>
        <v>1</v>
      </c>
      <c r="U62" s="174">
        <f t="shared" si="11"/>
        <v>27.66</v>
      </c>
      <c r="V62" s="184">
        <f t="shared" si="12"/>
        <v>1511.098992</v>
      </c>
      <c r="W62" s="173">
        <f t="shared" ref="W62:X62" si="47">C62/100</f>
        <v>1.03</v>
      </c>
      <c r="X62" s="173">
        <f t="shared" si="47"/>
        <v>2.04</v>
      </c>
      <c r="Y62" s="173">
        <f t="shared" si="14"/>
        <v>27.66</v>
      </c>
      <c r="Z62" s="185">
        <f t="shared" si="15"/>
        <v>58.119192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4">
        <v>32.0</v>
      </c>
      <c r="B63" s="179" t="s">
        <v>66</v>
      </c>
      <c r="C63" s="180">
        <v>88.0</v>
      </c>
      <c r="D63" s="180">
        <v>218.0</v>
      </c>
      <c r="E63" s="180">
        <v>160.0</v>
      </c>
      <c r="F63" s="180">
        <f t="shared" si="5"/>
        <v>0</v>
      </c>
      <c r="G63" s="180">
        <f t="shared" si="6"/>
        <v>65.99296</v>
      </c>
      <c r="H63" s="181">
        <f t="shared" si="7"/>
        <v>65.99296</v>
      </c>
      <c r="I63" s="180">
        <v>1.0</v>
      </c>
      <c r="J63" s="182">
        <f t="shared" si="8"/>
        <v>65.99296</v>
      </c>
      <c r="K63" s="266"/>
      <c r="L63" s="269"/>
      <c r="M63" s="270">
        <f t="shared" si="18"/>
        <v>1</v>
      </c>
      <c r="N63" s="270"/>
      <c r="O63" s="266"/>
      <c r="P63" s="266"/>
      <c r="Q63" s="267"/>
      <c r="R63" s="183">
        <v>21.5</v>
      </c>
      <c r="S63" s="173">
        <f t="shared" si="9"/>
        <v>1.6</v>
      </c>
      <c r="T63" s="174">
        <f t="shared" si="10"/>
        <v>1</v>
      </c>
      <c r="U63" s="174">
        <f t="shared" si="11"/>
        <v>1.6</v>
      </c>
      <c r="V63" s="184">
        <f t="shared" si="12"/>
        <v>65.99296</v>
      </c>
      <c r="W63" s="173">
        <f t="shared" ref="W63:X63" si="48">C63/100</f>
        <v>0.88</v>
      </c>
      <c r="X63" s="173">
        <f t="shared" si="48"/>
        <v>2.18</v>
      </c>
      <c r="Y63" s="173">
        <f t="shared" si="14"/>
        <v>1.6</v>
      </c>
      <c r="Z63" s="185">
        <f t="shared" si="15"/>
        <v>3.06944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4">
        <v>33.0</v>
      </c>
      <c r="B64" s="186" t="s">
        <v>66</v>
      </c>
      <c r="C64" s="186">
        <v>87.0</v>
      </c>
      <c r="D64" s="186">
        <v>218.0</v>
      </c>
      <c r="E64" s="186">
        <v>149.0</v>
      </c>
      <c r="F64" s="186">
        <f t="shared" si="5"/>
        <v>0</v>
      </c>
      <c r="G64" s="186">
        <f t="shared" si="6"/>
        <v>60.757581</v>
      </c>
      <c r="H64" s="187">
        <f t="shared" si="7"/>
        <v>60.757581</v>
      </c>
      <c r="I64" s="186">
        <v>1.0</v>
      </c>
      <c r="J64" s="188">
        <f t="shared" si="8"/>
        <v>60.757581</v>
      </c>
      <c r="K64" s="139"/>
      <c r="L64" s="208"/>
      <c r="M64" s="252">
        <f t="shared" si="18"/>
        <v>1</v>
      </c>
      <c r="N64" s="252"/>
      <c r="O64" s="139"/>
      <c r="P64" s="139"/>
      <c r="Q64" s="173"/>
      <c r="R64" s="183">
        <v>21.5</v>
      </c>
      <c r="S64" s="173">
        <f t="shared" si="9"/>
        <v>1.49</v>
      </c>
      <c r="T64" s="174">
        <f t="shared" si="10"/>
        <v>1</v>
      </c>
      <c r="U64" s="174">
        <f t="shared" si="11"/>
        <v>1.49</v>
      </c>
      <c r="V64" s="184">
        <f t="shared" si="12"/>
        <v>60.757581</v>
      </c>
      <c r="W64" s="173">
        <f t="shared" ref="W64:X64" si="49">C64/100</f>
        <v>0.87</v>
      </c>
      <c r="X64" s="173">
        <f t="shared" si="49"/>
        <v>2.18</v>
      </c>
      <c r="Y64" s="173">
        <f t="shared" si="14"/>
        <v>1.49</v>
      </c>
      <c r="Z64" s="185">
        <f t="shared" si="15"/>
        <v>2.825934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4">
        <v>34.0</v>
      </c>
      <c r="B65" s="186" t="s">
        <v>66</v>
      </c>
      <c r="C65" s="186">
        <v>98.0</v>
      </c>
      <c r="D65" s="186">
        <v>218.0</v>
      </c>
      <c r="E65" s="186">
        <v>160.0</v>
      </c>
      <c r="F65" s="186">
        <f t="shared" si="5"/>
        <v>0</v>
      </c>
      <c r="G65" s="186">
        <f t="shared" si="6"/>
        <v>73.49216</v>
      </c>
      <c r="H65" s="187">
        <f t="shared" si="7"/>
        <v>73.49216</v>
      </c>
      <c r="I65" s="186">
        <v>1.0</v>
      </c>
      <c r="J65" s="188">
        <f t="shared" si="8"/>
        <v>73.49216</v>
      </c>
      <c r="K65" s="139"/>
      <c r="L65" s="208"/>
      <c r="M65" s="252">
        <f t="shared" si="18"/>
        <v>1</v>
      </c>
      <c r="N65" s="252"/>
      <c r="O65" s="139"/>
      <c r="P65" s="139"/>
      <c r="Q65" s="173"/>
      <c r="R65" s="183">
        <v>21.5</v>
      </c>
      <c r="S65" s="173">
        <f t="shared" si="9"/>
        <v>1.6</v>
      </c>
      <c r="T65" s="174">
        <f t="shared" si="10"/>
        <v>1</v>
      </c>
      <c r="U65" s="174">
        <f t="shared" si="11"/>
        <v>1.6</v>
      </c>
      <c r="V65" s="184">
        <f t="shared" si="12"/>
        <v>73.49216</v>
      </c>
      <c r="W65" s="173">
        <f t="shared" ref="W65:X65" si="50">C65/100</f>
        <v>0.98</v>
      </c>
      <c r="X65" s="173">
        <f t="shared" si="50"/>
        <v>2.18</v>
      </c>
      <c r="Y65" s="173">
        <f t="shared" si="14"/>
        <v>1.6</v>
      </c>
      <c r="Z65" s="185">
        <f t="shared" si="15"/>
        <v>3.41824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4">
        <v>35.0</v>
      </c>
      <c r="B66" s="186" t="s">
        <v>66</v>
      </c>
      <c r="C66" s="186">
        <v>105.0</v>
      </c>
      <c r="D66" s="186">
        <v>219.0</v>
      </c>
      <c r="E66" s="186">
        <v>2791.0</v>
      </c>
      <c r="F66" s="186">
        <f t="shared" si="5"/>
        <v>0</v>
      </c>
      <c r="G66" s="186">
        <f t="shared" si="6"/>
        <v>1379.849468</v>
      </c>
      <c r="H66" s="187">
        <f t="shared" si="7"/>
        <v>1379.849468</v>
      </c>
      <c r="I66" s="186">
        <v>1.0</v>
      </c>
      <c r="J66" s="188">
        <f t="shared" si="8"/>
        <v>1379.849468</v>
      </c>
      <c r="K66" s="139"/>
      <c r="L66" s="208"/>
      <c r="M66" s="252">
        <f t="shared" si="18"/>
        <v>1</v>
      </c>
      <c r="N66" s="252"/>
      <c r="O66" s="139"/>
      <c r="P66" s="139"/>
      <c r="Q66" s="173">
        <v>1395.0</v>
      </c>
      <c r="R66" s="183">
        <v>21.5</v>
      </c>
      <c r="S66" s="173">
        <f t="shared" si="9"/>
        <v>27.91</v>
      </c>
      <c r="T66" s="174">
        <f t="shared" si="10"/>
        <v>1</v>
      </c>
      <c r="U66" s="174">
        <f t="shared" si="11"/>
        <v>27.91</v>
      </c>
      <c r="V66" s="184">
        <f t="shared" si="12"/>
        <v>1379.849468</v>
      </c>
      <c r="W66" s="173">
        <f t="shared" ref="W66:X66" si="51">C66/100</f>
        <v>1.05</v>
      </c>
      <c r="X66" s="173">
        <f t="shared" si="51"/>
        <v>2.19</v>
      </c>
      <c r="Y66" s="173">
        <f t="shared" si="14"/>
        <v>27.91</v>
      </c>
      <c r="Z66" s="185">
        <f t="shared" si="15"/>
        <v>64.179045</v>
      </c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7.0" customHeight="1">
      <c r="A67" s="174">
        <v>36.0</v>
      </c>
      <c r="B67" s="186" t="s">
        <v>66</v>
      </c>
      <c r="C67" s="186">
        <v>102.0</v>
      </c>
      <c r="D67" s="186">
        <v>219.0</v>
      </c>
      <c r="E67" s="186">
        <v>2784.0</v>
      </c>
      <c r="F67" s="186">
        <f t="shared" si="5"/>
        <v>0</v>
      </c>
      <c r="G67" s="186">
        <f t="shared" si="6"/>
        <v>1337.063328</v>
      </c>
      <c r="H67" s="187">
        <f t="shared" si="7"/>
        <v>1337.063328</v>
      </c>
      <c r="I67" s="186">
        <v>1.0</v>
      </c>
      <c r="J67" s="188">
        <f t="shared" si="8"/>
        <v>1337.063328</v>
      </c>
      <c r="K67" s="139"/>
      <c r="L67" s="208"/>
      <c r="M67" s="252">
        <f t="shared" si="18"/>
        <v>1</v>
      </c>
      <c r="N67" s="252"/>
      <c r="O67" s="139"/>
      <c r="P67" s="139"/>
      <c r="Q67" s="173">
        <v>1355.0</v>
      </c>
      <c r="R67" s="183">
        <v>21.5</v>
      </c>
      <c r="S67" s="173">
        <f t="shared" si="9"/>
        <v>27.84</v>
      </c>
      <c r="T67" s="174">
        <f t="shared" si="10"/>
        <v>1</v>
      </c>
      <c r="U67" s="174">
        <f t="shared" si="11"/>
        <v>27.84</v>
      </c>
      <c r="V67" s="184">
        <f t="shared" si="12"/>
        <v>1337.063328</v>
      </c>
      <c r="W67" s="173">
        <f t="shared" ref="W67:X67" si="52">C67/100</f>
        <v>1.02</v>
      </c>
      <c r="X67" s="173">
        <f t="shared" si="52"/>
        <v>2.19</v>
      </c>
      <c r="Y67" s="173">
        <f t="shared" si="14"/>
        <v>27.84</v>
      </c>
      <c r="Z67" s="185">
        <f t="shared" si="15"/>
        <v>62.188992</v>
      </c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74">
        <v>37.0</v>
      </c>
      <c r="B68" s="186" t="s">
        <v>66</v>
      </c>
      <c r="C68" s="186">
        <v>102.0</v>
      </c>
      <c r="D68" s="186">
        <v>219.0</v>
      </c>
      <c r="E68" s="186">
        <v>2791.0</v>
      </c>
      <c r="F68" s="186">
        <f t="shared" si="5"/>
        <v>0</v>
      </c>
      <c r="G68" s="186">
        <f t="shared" si="6"/>
        <v>1340.425197</v>
      </c>
      <c r="H68" s="187">
        <f t="shared" si="7"/>
        <v>1340.425197</v>
      </c>
      <c r="I68" s="186">
        <v>1.0</v>
      </c>
      <c r="J68" s="188">
        <f t="shared" si="8"/>
        <v>1340.425197</v>
      </c>
      <c r="K68" s="139"/>
      <c r="L68" s="208"/>
      <c r="M68" s="252">
        <f t="shared" si="18"/>
        <v>1</v>
      </c>
      <c r="N68" s="252"/>
      <c r="O68" s="139"/>
      <c r="P68" s="139"/>
      <c r="Q68" s="173">
        <v>1365.0</v>
      </c>
      <c r="R68" s="183">
        <v>21.5</v>
      </c>
      <c r="S68" s="173">
        <f t="shared" si="9"/>
        <v>27.91</v>
      </c>
      <c r="T68" s="174">
        <f t="shared" si="10"/>
        <v>1</v>
      </c>
      <c r="U68" s="174">
        <f t="shared" si="11"/>
        <v>27.91</v>
      </c>
      <c r="V68" s="184">
        <f t="shared" si="12"/>
        <v>1340.425197</v>
      </c>
      <c r="W68" s="173">
        <f t="shared" ref="W68:X68" si="53">C68/100</f>
        <v>1.02</v>
      </c>
      <c r="X68" s="173">
        <f t="shared" si="53"/>
        <v>2.19</v>
      </c>
      <c r="Y68" s="173">
        <f t="shared" si="14"/>
        <v>27.91</v>
      </c>
      <c r="Z68" s="185">
        <f t="shared" si="15"/>
        <v>62.345358</v>
      </c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7.0" customHeight="1">
      <c r="A69" s="174">
        <v>38.0</v>
      </c>
      <c r="B69" s="186" t="s">
        <v>66</v>
      </c>
      <c r="C69" s="186">
        <v>102.0</v>
      </c>
      <c r="D69" s="186">
        <v>219.0</v>
      </c>
      <c r="E69" s="186">
        <v>2784.0</v>
      </c>
      <c r="F69" s="186">
        <f t="shared" si="5"/>
        <v>0</v>
      </c>
      <c r="G69" s="186">
        <f t="shared" si="6"/>
        <v>1337.063328</v>
      </c>
      <c r="H69" s="187">
        <f t="shared" si="7"/>
        <v>1337.063328</v>
      </c>
      <c r="I69" s="186">
        <v>1.0</v>
      </c>
      <c r="J69" s="188">
        <f t="shared" si="8"/>
        <v>1337.063328</v>
      </c>
      <c r="K69" s="139"/>
      <c r="L69" s="208"/>
      <c r="M69" s="252">
        <f t="shared" si="18"/>
        <v>1</v>
      </c>
      <c r="N69" s="252"/>
      <c r="O69" s="139"/>
      <c r="P69" s="139"/>
      <c r="Q69" s="173">
        <v>1345.0</v>
      </c>
      <c r="R69" s="183">
        <v>21.5</v>
      </c>
      <c r="S69" s="173">
        <f t="shared" si="9"/>
        <v>27.84</v>
      </c>
      <c r="T69" s="174">
        <f t="shared" si="10"/>
        <v>1</v>
      </c>
      <c r="U69" s="174">
        <f t="shared" si="11"/>
        <v>27.84</v>
      </c>
      <c r="V69" s="184">
        <f t="shared" si="12"/>
        <v>1337.063328</v>
      </c>
      <c r="W69" s="173">
        <f t="shared" ref="W69:X69" si="54">C69/100</f>
        <v>1.02</v>
      </c>
      <c r="X69" s="173">
        <f t="shared" si="54"/>
        <v>2.19</v>
      </c>
      <c r="Y69" s="173">
        <f t="shared" si="14"/>
        <v>27.84</v>
      </c>
      <c r="Z69" s="185">
        <f t="shared" si="15"/>
        <v>62.188992</v>
      </c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7.0" customHeight="1">
      <c r="A70" s="174">
        <v>39.0</v>
      </c>
      <c r="B70" s="186" t="s">
        <v>66</v>
      </c>
      <c r="C70" s="186">
        <v>103.0</v>
      </c>
      <c r="D70" s="186">
        <v>219.0</v>
      </c>
      <c r="E70" s="186">
        <v>2456.0</v>
      </c>
      <c r="F70" s="186">
        <f t="shared" si="5"/>
        <v>0</v>
      </c>
      <c r="G70" s="186">
        <f t="shared" si="6"/>
        <v>1191.099828</v>
      </c>
      <c r="H70" s="187">
        <f t="shared" si="7"/>
        <v>1191.099828</v>
      </c>
      <c r="I70" s="186">
        <v>1.0</v>
      </c>
      <c r="J70" s="188">
        <f t="shared" si="8"/>
        <v>1191.099828</v>
      </c>
      <c r="K70" s="139"/>
      <c r="L70" s="208"/>
      <c r="M70" s="252"/>
      <c r="N70" s="252"/>
      <c r="O70" s="139"/>
      <c r="P70" s="139"/>
      <c r="Q70" s="173">
        <v>1185.0</v>
      </c>
      <c r="R70" s="183">
        <v>21.5</v>
      </c>
      <c r="S70" s="173">
        <f t="shared" si="9"/>
        <v>24.56</v>
      </c>
      <c r="T70" s="174">
        <f t="shared" si="10"/>
        <v>1</v>
      </c>
      <c r="U70" s="174">
        <f t="shared" si="11"/>
        <v>24.56</v>
      </c>
      <c r="V70" s="184">
        <f t="shared" si="12"/>
        <v>1191.099828</v>
      </c>
      <c r="W70" s="173">
        <f t="shared" ref="W70:X70" si="55">C70/100</f>
        <v>1.03</v>
      </c>
      <c r="X70" s="173">
        <f t="shared" si="55"/>
        <v>2.19</v>
      </c>
      <c r="Y70" s="173">
        <f t="shared" si="14"/>
        <v>24.56</v>
      </c>
      <c r="Z70" s="185">
        <f t="shared" si="15"/>
        <v>55.399992</v>
      </c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74"/>
      <c r="B71" s="173"/>
      <c r="C71" s="173"/>
      <c r="D71" s="173"/>
      <c r="E71" s="173"/>
      <c r="F71" s="173"/>
      <c r="G71" s="173"/>
      <c r="H71" s="177"/>
      <c r="I71" s="174"/>
      <c r="J71" s="189">
        <f>+Q109</f>
        <v>79.6</v>
      </c>
      <c r="K71" s="139"/>
      <c r="L71" s="139"/>
      <c r="M71" s="139"/>
      <c r="N71" s="139"/>
      <c r="O71" s="139"/>
      <c r="P71" s="139"/>
      <c r="Q71" s="139"/>
      <c r="R71" s="190"/>
      <c r="S71" s="191">
        <f t="shared" si="9"/>
        <v>0</v>
      </c>
      <c r="T71" s="192" t="str">
        <f t="shared" si="10"/>
        <v/>
      </c>
      <c r="U71" s="192">
        <f t="shared" si="11"/>
        <v>0</v>
      </c>
      <c r="V71" s="193"/>
      <c r="W71" s="191">
        <f t="shared" ref="W71:X71" si="56">C71/100</f>
        <v>0</v>
      </c>
      <c r="X71" s="191">
        <f t="shared" si="56"/>
        <v>0</v>
      </c>
      <c r="Y71" s="191">
        <f t="shared" si="14"/>
        <v>0</v>
      </c>
      <c r="Z71" s="194">
        <f t="shared" si="15"/>
        <v>0</v>
      </c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74"/>
      <c r="B72" s="195"/>
      <c r="C72" s="195"/>
      <c r="D72" s="195"/>
      <c r="E72" s="195"/>
      <c r="F72" s="195"/>
      <c r="G72" s="195"/>
      <c r="H72" s="196"/>
      <c r="I72" s="197">
        <f>SUM(I32:I70)</f>
        <v>39</v>
      </c>
      <c r="J72" s="198">
        <f>SUM(J32:J71)</f>
        <v>34902.05687</v>
      </c>
      <c r="K72" s="199"/>
      <c r="L72" s="199"/>
      <c r="M72" s="199"/>
      <c r="N72" s="199"/>
      <c r="O72" s="199"/>
      <c r="P72" s="199"/>
      <c r="Q72" s="199"/>
      <c r="R72" s="141"/>
      <c r="S72" s="199">
        <f>SUMIFS($T$32:$T$70,$S$32:$S$70,"&gt;=3")</f>
        <v>23</v>
      </c>
      <c r="T72" s="199">
        <f t="shared" ref="T72:U72" si="57">SUM(T32:T70)</f>
        <v>39</v>
      </c>
      <c r="U72" s="199">
        <f t="shared" si="57"/>
        <v>666.21</v>
      </c>
      <c r="V72" s="199"/>
      <c r="W72" s="199"/>
      <c r="X72" s="199"/>
      <c r="Y72" s="199"/>
      <c r="Z72" s="200">
        <f>SUM(Z32:Z71)</f>
        <v>1405.860821</v>
      </c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</row>
    <row r="73" ht="29.25" customHeight="1">
      <c r="A73" s="139"/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141"/>
      <c r="S73" s="193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9.25" customHeight="1">
      <c r="A74" s="139"/>
      <c r="B74" s="139"/>
      <c r="C74" s="139"/>
      <c r="D74" s="139"/>
      <c r="E74" s="139"/>
      <c r="F74" s="139"/>
      <c r="G74" s="139"/>
      <c r="H74" s="140"/>
      <c r="I74" s="139"/>
      <c r="J74" s="139"/>
      <c r="K74" s="139"/>
      <c r="L74" s="139"/>
      <c r="M74" s="139"/>
      <c r="N74" s="139"/>
      <c r="O74" s="139"/>
      <c r="P74" s="139"/>
      <c r="Q74" s="139"/>
      <c r="R74" s="190"/>
      <c r="S74" s="139"/>
      <c r="T74" s="139" t="s">
        <v>48</v>
      </c>
      <c r="U74" s="139" t="s">
        <v>60</v>
      </c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9.25" customHeight="1">
      <c r="A75" s="139"/>
      <c r="B75" s="139"/>
      <c r="C75" s="139"/>
      <c r="D75" s="139"/>
      <c r="E75" s="139"/>
      <c r="F75" s="139"/>
      <c r="G75" s="139"/>
      <c r="H75" s="140"/>
      <c r="I75" s="139"/>
      <c r="J75" s="139"/>
      <c r="K75" s="139"/>
      <c r="L75" s="139"/>
      <c r="M75" s="139"/>
      <c r="N75" s="139"/>
      <c r="O75" s="139"/>
      <c r="P75" s="139"/>
      <c r="Q75" s="139"/>
      <c r="R75" s="141"/>
      <c r="S75" s="139" t="s">
        <v>31</v>
      </c>
      <c r="T75" s="201">
        <f>SUMIFS($J$32:$J$70,$S$32:$S$70,"&gt;=3")</f>
        <v>33406.61848</v>
      </c>
      <c r="U75" s="202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9.25" customHeight="1">
      <c r="A76" s="139" t="s">
        <v>32</v>
      </c>
      <c r="B76" s="139"/>
      <c r="C76" s="139"/>
      <c r="D76" s="139" t="s">
        <v>33</v>
      </c>
      <c r="E76" s="139"/>
      <c r="F76" s="139"/>
      <c r="G76" s="139"/>
      <c r="H76" s="140"/>
      <c r="I76" s="139"/>
      <c r="J76" s="139"/>
      <c r="K76" s="139"/>
      <c r="L76" s="139"/>
      <c r="M76" s="139"/>
      <c r="N76" s="139"/>
      <c r="O76" s="139"/>
      <c r="P76" s="139"/>
      <c r="Q76" s="139"/>
      <c r="R76" s="141"/>
      <c r="S76" s="139" t="s">
        <v>34</v>
      </c>
      <c r="T76" s="203">
        <f>J72-T75</f>
        <v>1495.438381</v>
      </c>
      <c r="U76" s="202">
        <f>+SUMIFS($U$32:$U$70,$S$32:$S$70,"&gt;=3")</f>
        <v>637.48</v>
      </c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9.2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190"/>
      <c r="S77" s="139"/>
      <c r="T77" s="204">
        <f>+I72</f>
        <v>39</v>
      </c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39.0" customHeight="1">
      <c r="A78" s="173"/>
      <c r="B78" s="174" t="s">
        <v>12</v>
      </c>
      <c r="C78" s="175" t="s">
        <v>61</v>
      </c>
      <c r="D78" s="52"/>
      <c r="E78" s="53"/>
      <c r="F78" s="176"/>
      <c r="G78" s="176"/>
      <c r="H78" s="177" t="s">
        <v>14</v>
      </c>
      <c r="I78" s="174" t="s">
        <v>15</v>
      </c>
      <c r="J78" s="174" t="s">
        <v>16</v>
      </c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7.0" customHeight="1">
      <c r="A79" s="154">
        <v>1.0</v>
      </c>
      <c r="B79" s="205" t="s">
        <v>87</v>
      </c>
      <c r="C79" s="205">
        <v>90.0</v>
      </c>
      <c r="D79" s="205">
        <v>208.0</v>
      </c>
      <c r="E79" s="205">
        <v>200.0</v>
      </c>
      <c r="F79" s="205">
        <f t="shared" ref="F79:F92" si="58">1-VALUE(IF(RIGHT(B79, 1)="%", RIGHT(B79, 3), 0))</f>
        <v>1</v>
      </c>
      <c r="G79" s="205">
        <f t="shared" ref="G79:G92" si="59">+Q79*C79/100*D79/100*E79/100</f>
        <v>0</v>
      </c>
      <c r="H79" s="206">
        <f t="shared" ref="H79:H92" si="60">IF(F79=0, G79, F79*G79)</f>
        <v>0</v>
      </c>
      <c r="I79" s="205">
        <v>1.0</v>
      </c>
      <c r="J79" s="207">
        <v>119.808</v>
      </c>
      <c r="K79" s="139"/>
      <c r="L79" s="173">
        <f t="shared" ref="L79:L87" si="61">D79*25.4/1000</f>
        <v>5.2832</v>
      </c>
      <c r="M79" s="174">
        <f t="shared" ref="M79:M83" si="62">+I79</f>
        <v>1</v>
      </c>
      <c r="N79" s="174">
        <f t="shared" ref="N79:N83" si="63">M79*L79</f>
        <v>5.2832</v>
      </c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27.0" customHeight="1">
      <c r="A80" s="154">
        <v>2.0</v>
      </c>
      <c r="B80" s="205" t="s">
        <v>79</v>
      </c>
      <c r="C80" s="205">
        <v>80.0</v>
      </c>
      <c r="D80" s="205">
        <v>204.0</v>
      </c>
      <c r="E80" s="205">
        <v>212.0</v>
      </c>
      <c r="F80" s="205">
        <f t="shared" si="58"/>
        <v>1</v>
      </c>
      <c r="G80" s="205">
        <f t="shared" si="59"/>
        <v>0</v>
      </c>
      <c r="H80" s="206">
        <f t="shared" si="60"/>
        <v>0</v>
      </c>
      <c r="I80" s="205">
        <v>1.0</v>
      </c>
      <c r="J80" s="207">
        <v>89.95584</v>
      </c>
      <c r="K80" s="139"/>
      <c r="L80" s="173">
        <f t="shared" si="61"/>
        <v>5.1816</v>
      </c>
      <c r="M80" s="174">
        <f t="shared" si="62"/>
        <v>1</v>
      </c>
      <c r="N80" s="174">
        <f t="shared" si="63"/>
        <v>5.1816</v>
      </c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7.0" customHeight="1">
      <c r="A81" s="154">
        <v>3.0</v>
      </c>
      <c r="B81" s="253" t="s">
        <v>66</v>
      </c>
      <c r="C81" s="253">
        <v>88.0</v>
      </c>
      <c r="D81" s="253">
        <v>218.0</v>
      </c>
      <c r="E81" s="253">
        <v>160.0</v>
      </c>
      <c r="F81" s="253">
        <f t="shared" si="58"/>
        <v>1</v>
      </c>
      <c r="G81" s="253">
        <f t="shared" si="59"/>
        <v>0</v>
      </c>
      <c r="H81" s="254">
        <f t="shared" si="60"/>
        <v>0</v>
      </c>
      <c r="I81" s="253">
        <v>1.0</v>
      </c>
      <c r="J81" s="188">
        <v>65.99296</v>
      </c>
      <c r="K81" s="139"/>
      <c r="L81" s="173">
        <f t="shared" si="61"/>
        <v>5.5372</v>
      </c>
      <c r="M81" s="174">
        <f t="shared" si="62"/>
        <v>1</v>
      </c>
      <c r="N81" s="174">
        <f t="shared" si="63"/>
        <v>5.5372</v>
      </c>
      <c r="O81" s="139"/>
      <c r="P81" s="139"/>
      <c r="Q81" s="139"/>
      <c r="R81" s="139"/>
      <c r="S81" s="255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7.0" customHeight="1">
      <c r="A82" s="154">
        <v>4.0</v>
      </c>
      <c r="B82" s="253"/>
      <c r="C82" s="253"/>
      <c r="D82" s="253"/>
      <c r="E82" s="253"/>
      <c r="F82" s="253">
        <f t="shared" si="58"/>
        <v>1</v>
      </c>
      <c r="G82" s="253">
        <f t="shared" si="59"/>
        <v>0</v>
      </c>
      <c r="H82" s="254">
        <f t="shared" si="60"/>
        <v>0</v>
      </c>
      <c r="I82" s="253"/>
      <c r="J82" s="188">
        <f t="shared" ref="J82:J92" si="64">+I82*H82</f>
        <v>0</v>
      </c>
      <c r="K82" s="139"/>
      <c r="L82" s="173">
        <f t="shared" si="61"/>
        <v>0</v>
      </c>
      <c r="M82" s="174" t="str">
        <f t="shared" si="62"/>
        <v/>
      </c>
      <c r="N82" s="174">
        <f t="shared" si="63"/>
        <v>0</v>
      </c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7.0" customHeight="1">
      <c r="A83" s="154">
        <v>5.0</v>
      </c>
      <c r="B83" s="253"/>
      <c r="C83" s="253"/>
      <c r="D83" s="253"/>
      <c r="E83" s="253"/>
      <c r="F83" s="253">
        <f t="shared" si="58"/>
        <v>1</v>
      </c>
      <c r="G83" s="253">
        <f t="shared" si="59"/>
        <v>0</v>
      </c>
      <c r="H83" s="254">
        <f t="shared" si="60"/>
        <v>0</v>
      </c>
      <c r="I83" s="253"/>
      <c r="J83" s="188">
        <f t="shared" si="64"/>
        <v>0</v>
      </c>
      <c r="K83" s="139"/>
      <c r="L83" s="173">
        <f t="shared" si="61"/>
        <v>0</v>
      </c>
      <c r="M83" s="174" t="str">
        <f t="shared" si="62"/>
        <v/>
      </c>
      <c r="N83" s="174">
        <f t="shared" si="63"/>
        <v>0</v>
      </c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7.0" customHeight="1">
      <c r="A84" s="154">
        <v>6.0</v>
      </c>
      <c r="B84" s="253"/>
      <c r="C84" s="253"/>
      <c r="D84" s="253"/>
      <c r="E84" s="253"/>
      <c r="F84" s="253">
        <f t="shared" si="58"/>
        <v>1</v>
      </c>
      <c r="G84" s="253">
        <f t="shared" si="59"/>
        <v>0</v>
      </c>
      <c r="H84" s="254">
        <f t="shared" si="60"/>
        <v>0</v>
      </c>
      <c r="I84" s="253"/>
      <c r="J84" s="188">
        <f t="shared" si="64"/>
        <v>0</v>
      </c>
      <c r="K84" s="139"/>
      <c r="L84" s="139">
        <f t="shared" si="61"/>
        <v>0</v>
      </c>
      <c r="M84" s="234"/>
      <c r="N84" s="234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7.0" customHeight="1">
      <c r="A85" s="154">
        <v>7.0</v>
      </c>
      <c r="B85" s="253"/>
      <c r="C85" s="253"/>
      <c r="D85" s="253"/>
      <c r="E85" s="253"/>
      <c r="F85" s="253">
        <f t="shared" si="58"/>
        <v>1</v>
      </c>
      <c r="G85" s="253">
        <f t="shared" si="59"/>
        <v>0</v>
      </c>
      <c r="H85" s="254">
        <f t="shared" si="60"/>
        <v>0</v>
      </c>
      <c r="I85" s="253"/>
      <c r="J85" s="188">
        <f t="shared" si="64"/>
        <v>0</v>
      </c>
      <c r="K85" s="139"/>
      <c r="L85" s="139">
        <f t="shared" si="61"/>
        <v>0</v>
      </c>
      <c r="M85" s="234"/>
      <c r="N85" s="234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7.0" customHeight="1">
      <c r="A86" s="154">
        <v>8.0</v>
      </c>
      <c r="B86" s="253"/>
      <c r="C86" s="253"/>
      <c r="D86" s="253"/>
      <c r="E86" s="253"/>
      <c r="F86" s="253">
        <f t="shared" si="58"/>
        <v>1</v>
      </c>
      <c r="G86" s="253">
        <f t="shared" si="59"/>
        <v>0</v>
      </c>
      <c r="H86" s="254">
        <f t="shared" si="60"/>
        <v>0</v>
      </c>
      <c r="I86" s="253"/>
      <c r="J86" s="188">
        <f t="shared" si="64"/>
        <v>0</v>
      </c>
      <c r="K86" s="139"/>
      <c r="L86" s="139">
        <f t="shared" si="61"/>
        <v>0</v>
      </c>
      <c r="M86" s="234"/>
      <c r="N86" s="234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7.0" customHeight="1">
      <c r="A87" s="154">
        <v>9.0</v>
      </c>
      <c r="B87" s="253"/>
      <c r="C87" s="253"/>
      <c r="D87" s="253"/>
      <c r="E87" s="253"/>
      <c r="F87" s="253">
        <f t="shared" si="58"/>
        <v>1</v>
      </c>
      <c r="G87" s="253">
        <f t="shared" si="59"/>
        <v>0</v>
      </c>
      <c r="H87" s="254">
        <f t="shared" si="60"/>
        <v>0</v>
      </c>
      <c r="I87" s="253"/>
      <c r="J87" s="188">
        <f t="shared" si="64"/>
        <v>0</v>
      </c>
      <c r="K87" s="139"/>
      <c r="L87" s="139">
        <f t="shared" si="61"/>
        <v>0</v>
      </c>
      <c r="M87" s="234"/>
      <c r="N87" s="234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7.0" customHeight="1">
      <c r="A88" s="154">
        <v>10.0</v>
      </c>
      <c r="B88" s="186"/>
      <c r="C88" s="186"/>
      <c r="D88" s="186"/>
      <c r="E88" s="186"/>
      <c r="F88" s="186">
        <f t="shared" si="58"/>
        <v>1</v>
      </c>
      <c r="G88" s="186">
        <f t="shared" si="59"/>
        <v>0</v>
      </c>
      <c r="H88" s="187">
        <f t="shared" si="60"/>
        <v>0</v>
      </c>
      <c r="I88" s="186"/>
      <c r="J88" s="188">
        <f t="shared" si="64"/>
        <v>0</v>
      </c>
      <c r="K88" s="139"/>
      <c r="L88" s="139"/>
      <c r="M88" s="234"/>
      <c r="N88" s="234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7.0" customHeight="1">
      <c r="A89" s="154">
        <v>11.0</v>
      </c>
      <c r="B89" s="186"/>
      <c r="C89" s="186"/>
      <c r="D89" s="186"/>
      <c r="E89" s="186"/>
      <c r="F89" s="186">
        <f t="shared" si="58"/>
        <v>1</v>
      </c>
      <c r="G89" s="186">
        <f t="shared" si="59"/>
        <v>0</v>
      </c>
      <c r="H89" s="187">
        <f t="shared" si="60"/>
        <v>0</v>
      </c>
      <c r="I89" s="186"/>
      <c r="J89" s="188">
        <f t="shared" si="64"/>
        <v>0</v>
      </c>
      <c r="K89" s="139"/>
      <c r="L89" s="139"/>
      <c r="M89" s="234"/>
      <c r="N89" s="234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7.0" customHeight="1">
      <c r="A90" s="154">
        <v>12.0</v>
      </c>
      <c r="B90" s="186"/>
      <c r="C90" s="186"/>
      <c r="D90" s="186"/>
      <c r="E90" s="186"/>
      <c r="F90" s="186">
        <f t="shared" si="58"/>
        <v>1</v>
      </c>
      <c r="G90" s="186">
        <f t="shared" si="59"/>
        <v>0</v>
      </c>
      <c r="H90" s="187">
        <f t="shared" si="60"/>
        <v>0</v>
      </c>
      <c r="I90" s="186"/>
      <c r="J90" s="188">
        <f t="shared" si="64"/>
        <v>0</v>
      </c>
      <c r="K90" s="139"/>
      <c r="L90" s="139"/>
      <c r="M90" s="234"/>
      <c r="N90" s="234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7.0" customHeight="1">
      <c r="A91" s="154">
        <v>13.0</v>
      </c>
      <c r="B91" s="186"/>
      <c r="C91" s="186"/>
      <c r="D91" s="186"/>
      <c r="E91" s="186"/>
      <c r="F91" s="186">
        <f t="shared" si="58"/>
        <v>1</v>
      </c>
      <c r="G91" s="186">
        <f t="shared" si="59"/>
        <v>0</v>
      </c>
      <c r="H91" s="187">
        <f t="shared" si="60"/>
        <v>0</v>
      </c>
      <c r="I91" s="186"/>
      <c r="J91" s="188">
        <f t="shared" si="64"/>
        <v>0</v>
      </c>
      <c r="K91" s="139"/>
      <c r="L91" s="139"/>
      <c r="M91" s="234"/>
      <c r="N91" s="234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7.0" customHeight="1">
      <c r="A92" s="154">
        <v>14.0</v>
      </c>
      <c r="B92" s="186"/>
      <c r="C92" s="186"/>
      <c r="D92" s="186"/>
      <c r="E92" s="186"/>
      <c r="F92" s="186">
        <f t="shared" si="58"/>
        <v>1</v>
      </c>
      <c r="G92" s="186">
        <f t="shared" si="59"/>
        <v>0</v>
      </c>
      <c r="H92" s="187">
        <f t="shared" si="60"/>
        <v>0</v>
      </c>
      <c r="I92" s="186"/>
      <c r="J92" s="188">
        <f t="shared" si="64"/>
        <v>0</v>
      </c>
      <c r="K92" s="139"/>
      <c r="L92" s="139"/>
      <c r="M92" s="234"/>
      <c r="N92" s="234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4.75" customHeight="1">
      <c r="A93" s="174"/>
      <c r="B93" s="208"/>
      <c r="C93" s="208"/>
      <c r="D93" s="208"/>
      <c r="E93" s="208"/>
      <c r="F93" s="208"/>
      <c r="G93" s="208"/>
      <c r="H93" s="209" t="s">
        <v>38</v>
      </c>
      <c r="I93" s="208"/>
      <c r="J93" s="210">
        <f>SUM(J79:J92)</f>
        <v>275.7568</v>
      </c>
      <c r="K93" s="139"/>
      <c r="L93" s="139"/>
      <c r="M93" s="139"/>
      <c r="N93" s="139"/>
      <c r="O93" s="139"/>
      <c r="P93" s="139"/>
      <c r="Q93" s="139"/>
      <c r="R93" s="141"/>
      <c r="S93" s="211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8.75" customHeight="1">
      <c r="A94" s="171"/>
      <c r="B94" s="144"/>
      <c r="C94" s="144"/>
      <c r="D94" s="144"/>
      <c r="E94" s="144"/>
      <c r="F94" s="144"/>
      <c r="G94" s="144"/>
      <c r="H94" s="145"/>
      <c r="I94" s="144"/>
      <c r="J94" s="172"/>
      <c r="K94" s="139"/>
      <c r="L94" s="139"/>
      <c r="M94" s="139"/>
      <c r="N94" s="139"/>
      <c r="O94" s="139"/>
      <c r="P94" s="139"/>
      <c r="Q94" s="139"/>
      <c r="R94" s="141"/>
      <c r="S94" s="211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75" customHeight="1">
      <c r="A95" s="139"/>
      <c r="B95" s="139"/>
      <c r="C95" s="139"/>
      <c r="D95" s="139"/>
      <c r="E95" s="139"/>
      <c r="F95" s="139"/>
      <c r="G95" s="139"/>
      <c r="H95" s="140"/>
      <c r="I95" s="139"/>
      <c r="J95" s="139"/>
      <c r="K95" s="139"/>
      <c r="L95" s="139"/>
      <c r="M95" s="139"/>
      <c r="N95" s="139"/>
      <c r="O95" s="139"/>
      <c r="P95" s="139"/>
      <c r="Q95" s="139"/>
      <c r="R95" s="141"/>
      <c r="S95" s="211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211"/>
      <c r="S96" s="211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75" customHeight="1">
      <c r="A97" s="139" t="s">
        <v>39</v>
      </c>
      <c r="B97" s="139"/>
      <c r="C97" s="139"/>
      <c r="D97" s="139"/>
      <c r="E97" s="139"/>
      <c r="F97" s="139"/>
      <c r="G97" s="139"/>
      <c r="H97" s="140"/>
      <c r="I97" s="139"/>
      <c r="J97" s="139"/>
      <c r="K97" s="139"/>
      <c r="L97" s="139"/>
      <c r="M97" s="139"/>
      <c r="N97" s="139"/>
      <c r="O97" s="139"/>
      <c r="P97" s="139"/>
      <c r="Q97" s="139"/>
      <c r="R97" s="211"/>
      <c r="S97" s="211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39"/>
      <c r="B98" s="139"/>
      <c r="C98" s="139"/>
      <c r="D98" s="139"/>
      <c r="E98" s="139"/>
      <c r="F98" s="139"/>
      <c r="G98" s="139"/>
      <c r="H98" s="140"/>
      <c r="I98" s="139"/>
      <c r="J98" s="139"/>
      <c r="K98" s="139"/>
      <c r="L98" s="139"/>
      <c r="M98" s="139"/>
      <c r="N98" s="139"/>
      <c r="O98" s="139"/>
      <c r="P98" s="139"/>
      <c r="Q98" s="139"/>
      <c r="R98" s="211"/>
      <c r="S98" s="211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42.0" customHeight="1">
      <c r="A99" s="173"/>
      <c r="B99" s="174" t="s">
        <v>12</v>
      </c>
      <c r="C99" s="175" t="s">
        <v>62</v>
      </c>
      <c r="D99" s="52"/>
      <c r="E99" s="53"/>
      <c r="F99" s="212"/>
      <c r="G99" s="212"/>
      <c r="H99" s="177" t="s">
        <v>14</v>
      </c>
      <c r="I99" s="213" t="s">
        <v>15</v>
      </c>
      <c r="J99" s="174" t="s">
        <v>16</v>
      </c>
      <c r="K99" s="139"/>
      <c r="L99" s="139"/>
      <c r="M99" s="139"/>
      <c r="N99" s="139"/>
      <c r="O99" s="139"/>
      <c r="P99" s="139"/>
      <c r="Q99" s="139"/>
      <c r="R99" s="211"/>
      <c r="S99" s="211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24.75" customHeight="1">
      <c r="A100" s="174">
        <v>1.0</v>
      </c>
      <c r="B100" s="179" t="s">
        <v>83</v>
      </c>
      <c r="C100" s="192"/>
      <c r="D100" s="192"/>
      <c r="E100" s="192"/>
      <c r="F100" s="192"/>
      <c r="G100" s="192"/>
      <c r="H100" s="214">
        <v>15.0</v>
      </c>
      <c r="I100" s="192">
        <v>1.0</v>
      </c>
      <c r="J100" s="188">
        <f t="shared" ref="J100:J107" si="65">+I100*H100</f>
        <v>15</v>
      </c>
      <c r="K100" s="173"/>
      <c r="L100" s="173"/>
      <c r="M100" s="173"/>
      <c r="N100" s="173"/>
      <c r="O100" s="173"/>
      <c r="P100" s="173"/>
      <c r="Q100" s="215"/>
      <c r="R100" s="211"/>
      <c r="S100" s="211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24.75" customHeight="1">
      <c r="A101" s="174">
        <v>2.0</v>
      </c>
      <c r="B101" s="186" t="s">
        <v>83</v>
      </c>
      <c r="C101" s="192"/>
      <c r="D101" s="192"/>
      <c r="E101" s="192"/>
      <c r="F101" s="192"/>
      <c r="G101" s="192"/>
      <c r="H101" s="214">
        <v>18.0</v>
      </c>
      <c r="I101" s="192">
        <v>1.0</v>
      </c>
      <c r="J101" s="188">
        <f t="shared" si="65"/>
        <v>18</v>
      </c>
      <c r="K101" s="173"/>
      <c r="L101" s="173"/>
      <c r="M101" s="173"/>
      <c r="N101" s="173"/>
      <c r="O101" s="173"/>
      <c r="P101" s="173"/>
      <c r="Q101" s="215"/>
      <c r="R101" s="211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24.75" customHeight="1">
      <c r="A102" s="174">
        <v>3.0</v>
      </c>
      <c r="B102" s="179" t="s">
        <v>87</v>
      </c>
      <c r="C102" s="192"/>
      <c r="D102" s="192"/>
      <c r="E102" s="192"/>
      <c r="F102" s="192"/>
      <c r="G102" s="192"/>
      <c r="H102" s="214">
        <v>40.0</v>
      </c>
      <c r="I102" s="192">
        <v>1.0</v>
      </c>
      <c r="J102" s="188">
        <f t="shared" si="65"/>
        <v>40</v>
      </c>
      <c r="K102" s="173"/>
      <c r="L102" s="173"/>
      <c r="M102" s="173"/>
      <c r="N102" s="173"/>
      <c r="O102" s="173"/>
      <c r="P102" s="173"/>
      <c r="Q102" s="215"/>
      <c r="R102" s="211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24.75" customHeight="1">
      <c r="A103" s="174">
        <v>4.0</v>
      </c>
      <c r="B103" s="186" t="s">
        <v>87</v>
      </c>
      <c r="C103" s="192"/>
      <c r="D103" s="192"/>
      <c r="E103" s="192"/>
      <c r="F103" s="192"/>
      <c r="G103" s="192"/>
      <c r="H103" s="214">
        <v>26.0</v>
      </c>
      <c r="I103" s="192">
        <v>1.0</v>
      </c>
      <c r="J103" s="188">
        <f t="shared" si="65"/>
        <v>26</v>
      </c>
      <c r="K103" s="173"/>
      <c r="L103" s="173"/>
      <c r="M103" s="173"/>
      <c r="N103" s="173"/>
      <c r="O103" s="173"/>
      <c r="P103" s="173"/>
      <c r="Q103" s="215"/>
      <c r="R103" s="211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24.75" customHeight="1">
      <c r="A104" s="174">
        <v>5.0</v>
      </c>
      <c r="B104" s="179" t="s">
        <v>79</v>
      </c>
      <c r="C104" s="192"/>
      <c r="D104" s="192"/>
      <c r="E104" s="192"/>
      <c r="F104" s="192"/>
      <c r="G104" s="192"/>
      <c r="H104" s="214">
        <v>33.0</v>
      </c>
      <c r="I104" s="192">
        <v>1.0</v>
      </c>
      <c r="J104" s="188">
        <f t="shared" si="65"/>
        <v>33</v>
      </c>
      <c r="K104" s="173"/>
      <c r="L104" s="173"/>
      <c r="M104" s="173"/>
      <c r="N104" s="173"/>
      <c r="O104" s="173"/>
      <c r="P104" s="173"/>
      <c r="Q104" s="215"/>
      <c r="R104" s="211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24.75" customHeight="1">
      <c r="A105" s="174">
        <v>6.0</v>
      </c>
      <c r="B105" s="186" t="s">
        <v>79</v>
      </c>
      <c r="C105" s="192"/>
      <c r="D105" s="192"/>
      <c r="E105" s="192"/>
      <c r="F105" s="192"/>
      <c r="G105" s="192"/>
      <c r="H105" s="214">
        <v>15.0</v>
      </c>
      <c r="I105" s="192">
        <v>1.0</v>
      </c>
      <c r="J105" s="188">
        <f t="shared" si="65"/>
        <v>15</v>
      </c>
      <c r="K105" s="173"/>
      <c r="L105" s="173"/>
      <c r="M105" s="173"/>
      <c r="N105" s="173"/>
      <c r="O105" s="173"/>
      <c r="P105" s="173"/>
      <c r="Q105" s="215"/>
      <c r="R105" s="211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24.75" customHeight="1">
      <c r="A106" s="174">
        <v>7.0</v>
      </c>
      <c r="B106" s="179" t="s">
        <v>66</v>
      </c>
      <c r="C106" s="192"/>
      <c r="D106" s="192"/>
      <c r="E106" s="192"/>
      <c r="F106" s="192"/>
      <c r="G106" s="192"/>
      <c r="H106" s="214">
        <v>30.0</v>
      </c>
      <c r="I106" s="192">
        <v>1.0</v>
      </c>
      <c r="J106" s="188">
        <f t="shared" si="65"/>
        <v>30</v>
      </c>
      <c r="K106" s="173"/>
      <c r="L106" s="173"/>
      <c r="M106" s="173"/>
      <c r="N106" s="173"/>
      <c r="O106" s="173"/>
      <c r="P106" s="173"/>
      <c r="Q106" s="215"/>
      <c r="R106" s="211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24.75" customHeight="1">
      <c r="A107" s="174">
        <v>8.0</v>
      </c>
      <c r="B107" s="186" t="s">
        <v>66</v>
      </c>
      <c r="C107" s="192"/>
      <c r="D107" s="192"/>
      <c r="E107" s="192"/>
      <c r="F107" s="192"/>
      <c r="G107" s="192"/>
      <c r="H107" s="214">
        <v>22.0</v>
      </c>
      <c r="I107" s="192">
        <v>1.0</v>
      </c>
      <c r="J107" s="188">
        <f t="shared" si="65"/>
        <v>22</v>
      </c>
      <c r="K107" s="173"/>
      <c r="L107" s="173"/>
      <c r="M107" s="173"/>
      <c r="N107" s="173"/>
      <c r="O107" s="173"/>
      <c r="P107" s="173"/>
      <c r="Q107" s="215"/>
      <c r="R107" s="211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139"/>
      <c r="B108" s="139"/>
      <c r="C108" s="139"/>
      <c r="D108" s="139"/>
      <c r="E108" s="139"/>
      <c r="F108" s="139"/>
      <c r="G108" s="139"/>
      <c r="H108" s="140" t="s">
        <v>38</v>
      </c>
      <c r="I108" s="139"/>
      <c r="J108" s="216">
        <f>SUM(J100:J107)</f>
        <v>199</v>
      </c>
      <c r="K108" s="217"/>
      <c r="L108" s="217"/>
      <c r="M108" s="217"/>
      <c r="N108" s="217"/>
      <c r="O108" s="217"/>
      <c r="P108" s="217"/>
      <c r="Q108" s="217"/>
      <c r="R108" s="139"/>
      <c r="S108" s="211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144"/>
      <c r="B109" s="144"/>
      <c r="C109" s="144"/>
      <c r="D109" s="144"/>
      <c r="E109" s="144"/>
      <c r="F109" s="144"/>
      <c r="G109" s="144"/>
      <c r="H109" s="145"/>
      <c r="I109" s="170"/>
      <c r="J109" s="195">
        <f>+J108*60%</f>
        <v>119.4</v>
      </c>
      <c r="K109" s="195"/>
      <c r="L109" s="195"/>
      <c r="M109" s="195"/>
      <c r="N109" s="195"/>
      <c r="O109" s="195"/>
      <c r="P109" s="195"/>
      <c r="Q109" s="195">
        <f>+J108*40%</f>
        <v>79.6</v>
      </c>
      <c r="R109" s="139"/>
      <c r="S109" s="211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8.75" customHeight="1">
      <c r="A110" s="139"/>
      <c r="B110" s="139"/>
      <c r="C110" s="139"/>
      <c r="D110" s="139"/>
      <c r="E110" s="139"/>
      <c r="F110" s="139"/>
      <c r="G110" s="139"/>
      <c r="H110" s="140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211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18.75" customHeight="1">
      <c r="A111" s="139"/>
      <c r="B111" s="139"/>
      <c r="C111" s="139"/>
      <c r="D111" s="139"/>
      <c r="E111" s="139"/>
      <c r="F111" s="139"/>
      <c r="G111" s="139"/>
      <c r="H111" s="140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211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19.5" customHeight="1">
      <c r="A112" s="218" t="s">
        <v>41</v>
      </c>
      <c r="B112" s="139"/>
      <c r="C112" s="139"/>
      <c r="D112" s="139"/>
      <c r="E112" s="139"/>
      <c r="F112" s="139"/>
      <c r="G112" s="139"/>
      <c r="H112" s="140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211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57.0" customHeight="1">
      <c r="A113" s="219"/>
      <c r="B113" s="220" t="s">
        <v>42</v>
      </c>
      <c r="C113" s="220" t="s">
        <v>43</v>
      </c>
      <c r="D113" s="220" t="s">
        <v>44</v>
      </c>
      <c r="E113" s="220" t="s">
        <v>45</v>
      </c>
      <c r="F113" s="220"/>
      <c r="G113" s="220"/>
      <c r="H113" s="221" t="s">
        <v>46</v>
      </c>
      <c r="I113" s="222" t="s">
        <v>47</v>
      </c>
      <c r="J113" s="139"/>
      <c r="K113" s="139"/>
      <c r="L113" s="139"/>
      <c r="M113" s="139"/>
      <c r="N113" s="139"/>
      <c r="O113" s="139"/>
      <c r="P113" s="139"/>
      <c r="Q113" s="139"/>
      <c r="R113" s="141"/>
      <c r="S113" s="211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18.75" customHeight="1">
      <c r="A114" s="223" t="s">
        <v>48</v>
      </c>
      <c r="B114" s="224">
        <f>+E25</f>
        <v>38119.5787</v>
      </c>
      <c r="C114" s="225">
        <f>+J72</f>
        <v>34902.05687</v>
      </c>
      <c r="D114" s="225">
        <f>+J93</f>
        <v>275.7568</v>
      </c>
      <c r="E114" s="226">
        <f>J109</f>
        <v>119.4</v>
      </c>
      <c r="F114" s="226"/>
      <c r="G114" s="226"/>
      <c r="H114" s="227">
        <f>+I25</f>
        <v>2784.813932</v>
      </c>
      <c r="I114" s="228">
        <f>+B114-C114-D114-E114-H114</f>
        <v>37.55110288</v>
      </c>
      <c r="J114" s="139"/>
      <c r="K114" s="139"/>
      <c r="L114" s="139"/>
      <c r="M114" s="139"/>
      <c r="N114" s="139"/>
      <c r="O114" s="139"/>
      <c r="P114" s="139"/>
      <c r="Q114" s="139"/>
      <c r="R114" s="141"/>
      <c r="S114" s="211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</row>
    <row r="115" ht="19.5" customHeight="1">
      <c r="A115" s="229" t="s">
        <v>49</v>
      </c>
      <c r="B115" s="230"/>
      <c r="C115" s="231">
        <f>+C114/B114</f>
        <v>0.9155939823</v>
      </c>
      <c r="D115" s="231">
        <f>+D114/B114</f>
        <v>0.007233993906</v>
      </c>
      <c r="E115" s="231">
        <f>+E114/B114</f>
        <v>0.003132248678</v>
      </c>
      <c r="F115" s="231"/>
      <c r="G115" s="231"/>
      <c r="H115" s="232">
        <f>+H114/B114</f>
        <v>0.07305468808</v>
      </c>
      <c r="I115" s="233">
        <f>+I114/B114</f>
        <v>0.0009850870382</v>
      </c>
      <c r="J115" s="139"/>
      <c r="K115" s="139"/>
      <c r="L115" s="139"/>
      <c r="M115" s="139"/>
      <c r="N115" s="139"/>
      <c r="O115" s="139"/>
      <c r="P115" s="139"/>
      <c r="Q115" s="139"/>
      <c r="R115" s="141"/>
      <c r="S115" s="211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</row>
    <row r="116" ht="19.5" customHeight="1">
      <c r="A116" s="160"/>
      <c r="B116" s="234"/>
      <c r="C116" s="235"/>
      <c r="D116" s="235"/>
      <c r="E116" s="235"/>
      <c r="F116" s="235"/>
      <c r="G116" s="235"/>
      <c r="H116" s="236"/>
      <c r="I116" s="237"/>
      <c r="J116" s="139"/>
      <c r="K116" s="139"/>
      <c r="L116" s="139"/>
      <c r="M116" s="139"/>
      <c r="N116" s="139"/>
      <c r="O116" s="139"/>
      <c r="P116" s="139"/>
      <c r="Q116" s="139"/>
      <c r="R116" s="141"/>
      <c r="S116" s="211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</row>
    <row r="117" ht="18.75" customHeight="1">
      <c r="A117" s="238"/>
      <c r="B117" s="239"/>
      <c r="C117" s="239"/>
      <c r="D117" s="239" t="s">
        <v>50</v>
      </c>
      <c r="E117" s="239" t="s">
        <v>48</v>
      </c>
      <c r="F117" s="239"/>
      <c r="G117" s="239"/>
      <c r="H117" s="240">
        <f>+D114+E114+H114+I114</f>
        <v>3217.521835</v>
      </c>
      <c r="I117" s="241"/>
      <c r="J117" s="139"/>
      <c r="K117" s="139"/>
      <c r="L117" s="139"/>
      <c r="M117" s="139"/>
      <c r="N117" s="139"/>
      <c r="O117" s="139"/>
      <c r="P117" s="139"/>
      <c r="Q117" s="139"/>
      <c r="R117" s="141"/>
      <c r="S117" s="140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</row>
    <row r="118" ht="18.75" customHeight="1">
      <c r="A118" s="242"/>
      <c r="B118" s="139"/>
      <c r="C118" s="139"/>
      <c r="D118" s="139"/>
      <c r="E118" s="139" t="s">
        <v>49</v>
      </c>
      <c r="F118" s="139"/>
      <c r="G118" s="139"/>
      <c r="H118" s="236">
        <f>+H117/B114</f>
        <v>0.0844060177</v>
      </c>
      <c r="I118" s="243"/>
      <c r="J118" s="139"/>
      <c r="K118" s="139"/>
      <c r="L118" s="139"/>
      <c r="M118" s="139"/>
      <c r="N118" s="139"/>
      <c r="O118" s="139"/>
      <c r="P118" s="139"/>
      <c r="Q118" s="139"/>
      <c r="R118" s="141"/>
      <c r="S118" s="140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</row>
    <row r="119" ht="18.75" customHeight="1">
      <c r="A119" s="242"/>
      <c r="B119" s="139"/>
      <c r="C119" s="139" t="s">
        <v>51</v>
      </c>
      <c r="D119" s="139"/>
      <c r="E119" s="139"/>
      <c r="F119" s="139"/>
      <c r="G119" s="139"/>
      <c r="H119" s="140"/>
      <c r="I119" s="243"/>
      <c r="J119" s="139"/>
      <c r="K119" s="139"/>
      <c r="L119" s="139"/>
      <c r="M119" s="139"/>
      <c r="N119" s="139"/>
      <c r="O119" s="139"/>
      <c r="P119" s="139"/>
      <c r="Q119" s="139"/>
      <c r="R119" s="141"/>
      <c r="S119" s="140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</row>
    <row r="120" ht="18.75" customHeight="1">
      <c r="A120" s="242"/>
      <c r="B120" s="139"/>
      <c r="C120" s="139"/>
      <c r="D120" s="139" t="s">
        <v>52</v>
      </c>
      <c r="E120" s="139"/>
      <c r="F120" s="139"/>
      <c r="G120" s="139"/>
      <c r="H120" s="140">
        <f>+H119*(H117-H114)</f>
        <v>0</v>
      </c>
      <c r="I120" s="243"/>
      <c r="J120" s="139"/>
      <c r="K120" s="139"/>
      <c r="L120" s="139"/>
      <c r="M120" s="139"/>
      <c r="N120" s="139"/>
      <c r="O120" s="139"/>
      <c r="P120" s="139"/>
      <c r="Q120" s="139"/>
      <c r="R120" s="141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</row>
    <row r="121" ht="19.5" customHeight="1">
      <c r="A121" s="244"/>
      <c r="B121" s="245"/>
      <c r="C121" s="245"/>
      <c r="D121" s="245"/>
      <c r="E121" s="245"/>
      <c r="F121" s="245"/>
      <c r="G121" s="245"/>
      <c r="H121" s="246"/>
      <c r="I121" s="247"/>
      <c r="J121" s="139"/>
      <c r="K121" s="139"/>
      <c r="L121" s="139"/>
      <c r="M121" s="139"/>
      <c r="N121" s="139"/>
      <c r="O121" s="139"/>
      <c r="P121" s="139"/>
      <c r="Q121" s="139"/>
      <c r="R121" s="141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</row>
    <row r="122" ht="18.75" customHeight="1">
      <c r="A122" s="139"/>
      <c r="B122" s="139"/>
      <c r="C122" s="139"/>
      <c r="D122" s="139"/>
      <c r="E122" s="139"/>
      <c r="F122" s="139"/>
      <c r="G122" s="139"/>
      <c r="H122" s="140"/>
      <c r="I122" s="139"/>
      <c r="J122" s="139"/>
      <c r="K122" s="139"/>
      <c r="L122" s="139"/>
      <c r="M122" s="139"/>
      <c r="N122" s="139"/>
      <c r="O122" s="139"/>
      <c r="P122" s="139"/>
      <c r="Q122" s="139"/>
      <c r="R122" s="141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</row>
    <row r="123" ht="18.75" customHeight="1">
      <c r="A123" s="139"/>
      <c r="B123" s="139"/>
      <c r="C123" s="139"/>
      <c r="D123" s="139"/>
      <c r="E123" s="139"/>
      <c r="F123" s="139"/>
      <c r="G123" s="139"/>
      <c r="H123" s="140"/>
      <c r="I123" s="139"/>
      <c r="J123" s="139"/>
      <c r="K123" s="139"/>
      <c r="L123" s="139"/>
      <c r="M123" s="139"/>
      <c r="N123" s="139"/>
      <c r="O123" s="139"/>
      <c r="P123" s="139"/>
      <c r="Q123" s="139"/>
      <c r="R123" s="141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</row>
    <row r="124" ht="18.75" customHeight="1">
      <c r="A124" s="139"/>
      <c r="B124" s="139"/>
      <c r="C124" s="139"/>
      <c r="D124" s="139"/>
      <c r="E124" s="139"/>
      <c r="F124" s="139"/>
      <c r="G124" s="139"/>
      <c r="H124" s="140"/>
      <c r="I124" s="139"/>
      <c r="J124" s="139"/>
      <c r="K124" s="139"/>
      <c r="L124" s="139"/>
      <c r="M124" s="139"/>
      <c r="N124" s="139"/>
      <c r="O124" s="139"/>
      <c r="P124" s="139"/>
      <c r="Q124" s="139"/>
      <c r="R124" s="141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S124" s="139"/>
      <c r="AT124" s="139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8"/>
      <c r="I295" s="7"/>
      <c r="J295" s="7"/>
      <c r="K295" s="7"/>
      <c r="L295" s="7"/>
      <c r="M295" s="7"/>
      <c r="N295" s="7"/>
      <c r="O295" s="7"/>
      <c r="P295" s="7"/>
      <c r="Q295" s="7"/>
      <c r="R295" s="249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8"/>
      <c r="I296" s="7"/>
      <c r="J296" s="7"/>
      <c r="K296" s="7"/>
      <c r="L296" s="7"/>
      <c r="M296" s="7"/>
      <c r="N296" s="7"/>
      <c r="O296" s="7"/>
      <c r="P296" s="7"/>
      <c r="Q296" s="7"/>
      <c r="R296" s="249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8"/>
      <c r="I297" s="7"/>
      <c r="J297" s="7"/>
      <c r="K297" s="7"/>
      <c r="L297" s="7"/>
      <c r="M297" s="7"/>
      <c r="N297" s="7"/>
      <c r="O297" s="7"/>
      <c r="P297" s="7"/>
      <c r="Q297" s="7"/>
      <c r="R297" s="24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8"/>
      <c r="I298" s="7"/>
      <c r="J298" s="7"/>
      <c r="K298" s="7"/>
      <c r="L298" s="7"/>
      <c r="M298" s="7"/>
      <c r="N298" s="7"/>
      <c r="O298" s="7"/>
      <c r="P298" s="7"/>
      <c r="Q298" s="7"/>
      <c r="R298" s="24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8"/>
      <c r="I299" s="7"/>
      <c r="J299" s="7"/>
      <c r="K299" s="7"/>
      <c r="L299" s="7"/>
      <c r="M299" s="7"/>
      <c r="N299" s="7"/>
      <c r="O299" s="7"/>
      <c r="P299" s="7"/>
      <c r="Q299" s="7"/>
      <c r="R299" s="249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8"/>
      <c r="I300" s="7"/>
      <c r="J300" s="7"/>
      <c r="K300" s="7"/>
      <c r="L300" s="7"/>
      <c r="M300" s="7"/>
      <c r="N300" s="7"/>
      <c r="O300" s="7"/>
      <c r="P300" s="7"/>
      <c r="Q300" s="7"/>
      <c r="R300" s="249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8"/>
      <c r="I301" s="7"/>
      <c r="J301" s="7"/>
      <c r="K301" s="7"/>
      <c r="L301" s="7"/>
      <c r="M301" s="7"/>
      <c r="N301" s="7"/>
      <c r="O301" s="7"/>
      <c r="P301" s="7"/>
      <c r="Q301" s="7"/>
      <c r="R301" s="249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8"/>
      <c r="I302" s="7"/>
      <c r="J302" s="7"/>
      <c r="K302" s="7"/>
      <c r="L302" s="7"/>
      <c r="M302" s="7"/>
      <c r="N302" s="7"/>
      <c r="O302" s="7"/>
      <c r="P302" s="7"/>
      <c r="Q302" s="7"/>
      <c r="R302" s="249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8"/>
      <c r="I303" s="7"/>
      <c r="J303" s="7"/>
      <c r="K303" s="7"/>
      <c r="L303" s="7"/>
      <c r="M303" s="7"/>
      <c r="N303" s="7"/>
      <c r="O303" s="7"/>
      <c r="P303" s="7"/>
      <c r="Q303" s="7"/>
      <c r="R303" s="249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8"/>
      <c r="I304" s="7"/>
      <c r="J304" s="7"/>
      <c r="K304" s="7"/>
      <c r="L304" s="7"/>
      <c r="M304" s="7"/>
      <c r="N304" s="7"/>
      <c r="O304" s="7"/>
      <c r="P304" s="7"/>
      <c r="Q304" s="7"/>
      <c r="R304" s="249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8"/>
      <c r="I305" s="7"/>
      <c r="J305" s="7"/>
      <c r="K305" s="7"/>
      <c r="L305" s="7"/>
      <c r="M305" s="7"/>
      <c r="N305" s="7"/>
      <c r="O305" s="7"/>
      <c r="P305" s="7"/>
      <c r="Q305" s="7"/>
      <c r="R305" s="249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8"/>
      <c r="I306" s="7"/>
      <c r="J306" s="7"/>
      <c r="K306" s="7"/>
      <c r="L306" s="7"/>
      <c r="M306" s="7"/>
      <c r="N306" s="7"/>
      <c r="O306" s="7"/>
      <c r="P306" s="7"/>
      <c r="Q306" s="7"/>
      <c r="R306" s="249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8"/>
      <c r="I307" s="7"/>
      <c r="J307" s="7"/>
      <c r="K307" s="7"/>
      <c r="L307" s="7"/>
      <c r="M307" s="7"/>
      <c r="N307" s="7"/>
      <c r="O307" s="7"/>
      <c r="P307" s="7"/>
      <c r="Q307" s="7"/>
      <c r="R307" s="249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8"/>
      <c r="I308" s="7"/>
      <c r="J308" s="7"/>
      <c r="K308" s="7"/>
      <c r="L308" s="7"/>
      <c r="M308" s="7"/>
      <c r="N308" s="7"/>
      <c r="O308" s="7"/>
      <c r="P308" s="7"/>
      <c r="Q308" s="7"/>
      <c r="R308" s="249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8"/>
      <c r="I309" s="7"/>
      <c r="J309" s="7"/>
      <c r="K309" s="7"/>
      <c r="L309" s="7"/>
      <c r="M309" s="7"/>
      <c r="N309" s="7"/>
      <c r="O309" s="7"/>
      <c r="P309" s="7"/>
      <c r="Q309" s="7"/>
      <c r="R309" s="249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8.0" customHeight="1">
      <c r="A310" s="7"/>
      <c r="B310" s="7"/>
      <c r="C310" s="7"/>
      <c r="D310" s="7"/>
      <c r="E310" s="7"/>
      <c r="F310" s="7"/>
      <c r="G310" s="7"/>
      <c r="H310" s="248"/>
      <c r="I310" s="7"/>
      <c r="J310" s="7"/>
      <c r="K310" s="7"/>
      <c r="L310" s="7"/>
      <c r="M310" s="7"/>
      <c r="N310" s="7"/>
      <c r="O310" s="7"/>
      <c r="P310" s="7"/>
      <c r="Q310" s="7"/>
      <c r="R310" s="249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 ht="18.0" customHeight="1">
      <c r="A311" s="7"/>
      <c r="B311" s="7"/>
      <c r="C311" s="7"/>
      <c r="D311" s="7"/>
      <c r="E311" s="7"/>
      <c r="F311" s="7"/>
      <c r="G311" s="7"/>
      <c r="H311" s="248"/>
      <c r="I311" s="7"/>
      <c r="J311" s="7"/>
      <c r="K311" s="7"/>
      <c r="L311" s="7"/>
      <c r="M311" s="7"/>
      <c r="N311" s="7"/>
      <c r="O311" s="7"/>
      <c r="P311" s="7"/>
      <c r="Q311" s="7"/>
      <c r="R311" s="249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</row>
    <row r="312" ht="18.0" customHeight="1">
      <c r="A312" s="7"/>
      <c r="B312" s="7"/>
      <c r="C312" s="7"/>
      <c r="D312" s="7"/>
      <c r="E312" s="7"/>
      <c r="F312" s="7"/>
      <c r="G312" s="7"/>
      <c r="H312" s="248"/>
      <c r="I312" s="7"/>
      <c r="J312" s="7"/>
      <c r="K312" s="7"/>
      <c r="L312" s="7"/>
      <c r="M312" s="7"/>
      <c r="N312" s="7"/>
      <c r="O312" s="7"/>
      <c r="P312" s="7"/>
      <c r="Q312" s="7"/>
      <c r="R312" s="249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</row>
    <row r="313" ht="18.0" customHeight="1">
      <c r="A313" s="7"/>
      <c r="B313" s="7"/>
      <c r="C313" s="7"/>
      <c r="D313" s="7"/>
      <c r="E313" s="7"/>
      <c r="F313" s="7"/>
      <c r="G313" s="7"/>
      <c r="H313" s="248"/>
      <c r="I313" s="7"/>
      <c r="J313" s="7"/>
      <c r="K313" s="7"/>
      <c r="L313" s="7"/>
      <c r="M313" s="7"/>
      <c r="N313" s="7"/>
      <c r="O313" s="7"/>
      <c r="P313" s="7"/>
      <c r="Q313" s="7"/>
      <c r="R313" s="249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</row>
    <row r="314" ht="18.0" customHeight="1">
      <c r="A314" s="7"/>
      <c r="B314" s="7"/>
      <c r="C314" s="7"/>
      <c r="D314" s="7"/>
      <c r="E314" s="7"/>
      <c r="F314" s="7"/>
      <c r="G314" s="7"/>
      <c r="H314" s="248"/>
      <c r="I314" s="7"/>
      <c r="J314" s="7"/>
      <c r="K314" s="7"/>
      <c r="L314" s="7"/>
      <c r="M314" s="7"/>
      <c r="N314" s="7"/>
      <c r="O314" s="7"/>
      <c r="P314" s="7"/>
      <c r="Q314" s="7"/>
      <c r="R314" s="249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</row>
    <row r="315" ht="18.0" customHeight="1">
      <c r="A315" s="7"/>
      <c r="B315" s="7"/>
      <c r="C315" s="7"/>
      <c r="D315" s="7"/>
      <c r="E315" s="7"/>
      <c r="F315" s="7"/>
      <c r="G315" s="7"/>
      <c r="H315" s="248"/>
      <c r="I315" s="7"/>
      <c r="J315" s="7"/>
      <c r="K315" s="7"/>
      <c r="L315" s="7"/>
      <c r="M315" s="7"/>
      <c r="N315" s="7"/>
      <c r="O315" s="7"/>
      <c r="P315" s="7"/>
      <c r="Q315" s="7"/>
      <c r="R315" s="249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</row>
    <row r="316" ht="18.0" customHeight="1">
      <c r="A316" s="7"/>
      <c r="B316" s="7"/>
      <c r="C316" s="7"/>
      <c r="D316" s="7"/>
      <c r="E316" s="7"/>
      <c r="F316" s="7"/>
      <c r="G316" s="7"/>
      <c r="H316" s="248"/>
      <c r="I316" s="7"/>
      <c r="J316" s="7"/>
      <c r="K316" s="7"/>
      <c r="L316" s="7"/>
      <c r="M316" s="7"/>
      <c r="N316" s="7"/>
      <c r="O316" s="7"/>
      <c r="P316" s="7"/>
      <c r="Q316" s="7"/>
      <c r="R316" s="249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</row>
    <row r="317" ht="18.0" customHeight="1">
      <c r="A317" s="7"/>
      <c r="B317" s="7"/>
      <c r="C317" s="7"/>
      <c r="D317" s="7"/>
      <c r="E317" s="7"/>
      <c r="F317" s="7"/>
      <c r="G317" s="7"/>
      <c r="H317" s="248"/>
      <c r="I317" s="7"/>
      <c r="J317" s="7"/>
      <c r="K317" s="7"/>
      <c r="L317" s="7"/>
      <c r="M317" s="7"/>
      <c r="N317" s="7"/>
      <c r="O317" s="7"/>
      <c r="P317" s="7"/>
      <c r="Q317" s="7"/>
      <c r="R317" s="249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</row>
    <row r="318" ht="18.0" customHeight="1">
      <c r="A318" s="7"/>
      <c r="B318" s="7"/>
      <c r="C318" s="7"/>
      <c r="D318" s="7"/>
      <c r="E318" s="7"/>
      <c r="F318" s="7"/>
      <c r="G318" s="7"/>
      <c r="H318" s="248"/>
      <c r="I318" s="7"/>
      <c r="J318" s="7"/>
      <c r="K318" s="7"/>
      <c r="L318" s="7"/>
      <c r="M318" s="7"/>
      <c r="N318" s="7"/>
      <c r="O318" s="7"/>
      <c r="P318" s="7"/>
      <c r="Q318" s="7"/>
      <c r="R318" s="249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</row>
    <row r="319" ht="18.0" customHeight="1">
      <c r="A319" s="7"/>
      <c r="B319" s="7"/>
      <c r="C319" s="7"/>
      <c r="D319" s="7"/>
      <c r="E319" s="7"/>
      <c r="F319" s="7"/>
      <c r="G319" s="7"/>
      <c r="H319" s="248"/>
      <c r="I319" s="7"/>
      <c r="J319" s="7"/>
      <c r="K319" s="7"/>
      <c r="L319" s="7"/>
      <c r="M319" s="7"/>
      <c r="N319" s="7"/>
      <c r="O319" s="7"/>
      <c r="P319" s="7"/>
      <c r="Q319" s="7"/>
      <c r="R319" s="249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</row>
    <row r="320" ht="18.0" customHeight="1">
      <c r="A320" s="7"/>
      <c r="B320" s="7"/>
      <c r="C320" s="7"/>
      <c r="D320" s="7"/>
      <c r="E320" s="7"/>
      <c r="F320" s="7"/>
      <c r="G320" s="7"/>
      <c r="H320" s="248"/>
      <c r="I320" s="7"/>
      <c r="J320" s="7"/>
      <c r="K320" s="7"/>
      <c r="L320" s="7"/>
      <c r="M320" s="7"/>
      <c r="N320" s="7"/>
      <c r="O320" s="7"/>
      <c r="P320" s="7"/>
      <c r="Q320" s="7"/>
      <c r="R320" s="249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8:E78"/>
    <mergeCell ref="C99:E9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44403.0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107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3">
        <v>1.0</v>
      </c>
      <c r="B8" s="154" t="s">
        <v>108</v>
      </c>
      <c r="C8" s="154">
        <v>18.5</v>
      </c>
      <c r="D8" s="155">
        <v>0.0967</v>
      </c>
      <c r="E8" s="156">
        <f>222.517*1</f>
        <v>222.517</v>
      </c>
      <c r="F8" s="156"/>
      <c r="G8" s="156"/>
      <c r="H8" s="157">
        <v>1.0</v>
      </c>
      <c r="I8" s="158">
        <f t="shared" ref="I8:I13" si="1">+D8*E8</f>
        <v>21.5173939</v>
      </c>
      <c r="J8" s="159">
        <f t="shared" ref="J8:J13" si="2">E8-I8</f>
        <v>200.9996061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26.25" customHeight="1">
      <c r="A9" s="153">
        <v>2.0</v>
      </c>
      <c r="B9" s="154" t="s">
        <v>108</v>
      </c>
      <c r="C9" s="154">
        <v>18.5</v>
      </c>
      <c r="D9" s="155">
        <v>0.0967</v>
      </c>
      <c r="E9" s="156">
        <f>222.517*2</f>
        <v>445.034</v>
      </c>
      <c r="F9" s="156"/>
      <c r="G9" s="156"/>
      <c r="H9" s="157">
        <v>2.0</v>
      </c>
      <c r="I9" s="158">
        <f t="shared" si="1"/>
        <v>43.0347878</v>
      </c>
      <c r="J9" s="159">
        <f t="shared" si="2"/>
        <v>401.9992122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26.25" customHeight="1">
      <c r="A10" s="153">
        <v>3.0</v>
      </c>
      <c r="B10" s="154" t="s">
        <v>109</v>
      </c>
      <c r="C10" s="154">
        <v>22.5</v>
      </c>
      <c r="D10" s="155">
        <v>0.0886</v>
      </c>
      <c r="E10" s="156">
        <f t="shared" ref="E10:E11" si="3">250.131*1.5</f>
        <v>375.1965</v>
      </c>
      <c r="F10" s="156"/>
      <c r="G10" s="156"/>
      <c r="H10" s="157">
        <v>1.5</v>
      </c>
      <c r="I10" s="158">
        <f t="shared" si="1"/>
        <v>33.2424099</v>
      </c>
      <c r="J10" s="159">
        <f t="shared" si="2"/>
        <v>341.9540901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26.25" customHeight="1">
      <c r="A11" s="153">
        <v>4.0</v>
      </c>
      <c r="B11" s="174" t="s">
        <v>110</v>
      </c>
      <c r="C11" s="154">
        <v>22.5</v>
      </c>
      <c r="D11" s="155">
        <v>0.0886</v>
      </c>
      <c r="E11" s="156">
        <f t="shared" si="3"/>
        <v>375.1965</v>
      </c>
      <c r="F11" s="156"/>
      <c r="G11" s="156"/>
      <c r="H11" s="157">
        <v>1.5</v>
      </c>
      <c r="I11" s="158">
        <f t="shared" si="1"/>
        <v>33.2424099</v>
      </c>
      <c r="J11" s="159">
        <f t="shared" si="2"/>
        <v>341.9540901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26.25" customHeight="1">
      <c r="A12" s="153">
        <v>5.0</v>
      </c>
      <c r="B12" s="174" t="s">
        <v>111</v>
      </c>
      <c r="C12" s="174">
        <v>30.5</v>
      </c>
      <c r="D12" s="250">
        <v>0.0405</v>
      </c>
      <c r="E12" s="251">
        <f>270.188*2</f>
        <v>540.376</v>
      </c>
      <c r="F12" s="251"/>
      <c r="G12" s="251"/>
      <c r="H12" s="157">
        <v>2.0</v>
      </c>
      <c r="I12" s="158">
        <f t="shared" si="1"/>
        <v>21.885228</v>
      </c>
      <c r="J12" s="159">
        <f t="shared" si="2"/>
        <v>518.490772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26.25" customHeight="1">
      <c r="A13" s="153">
        <v>6.0</v>
      </c>
      <c r="B13" s="174" t="s">
        <v>110</v>
      </c>
      <c r="C13" s="174">
        <v>25.5</v>
      </c>
      <c r="D13" s="250">
        <v>0.0504</v>
      </c>
      <c r="E13" s="251">
        <f>268.715*1</f>
        <v>268.715</v>
      </c>
      <c r="F13" s="251"/>
      <c r="G13" s="251"/>
      <c r="H13" s="157">
        <v>1.0</v>
      </c>
      <c r="I13" s="158">
        <f t="shared" si="1"/>
        <v>13.543236</v>
      </c>
      <c r="J13" s="159">
        <f t="shared" si="2"/>
        <v>255.171764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60"/>
      <c r="B14" s="161"/>
      <c r="C14" s="162"/>
      <c r="D14" s="163"/>
      <c r="E14" s="164">
        <f>SUM(E8:E13)</f>
        <v>2227.035</v>
      </c>
      <c r="F14" s="165"/>
      <c r="G14" s="165"/>
      <c r="H14" s="166"/>
      <c r="I14" s="167">
        <f t="shared" ref="I14:J14" si="4">SUM(I8:I13)</f>
        <v>166.4654655</v>
      </c>
      <c r="J14" s="168">
        <f t="shared" si="4"/>
        <v>2060.569535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18.75" customHeight="1">
      <c r="A15" s="169"/>
      <c r="B15" s="144"/>
      <c r="C15" s="144"/>
      <c r="D15" s="170"/>
      <c r="E15" s="171"/>
      <c r="F15" s="151"/>
      <c r="G15" s="151"/>
      <c r="H15" s="147"/>
      <c r="I15" s="172"/>
      <c r="J15" s="139"/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18.75" customHeight="1">
      <c r="A16" s="139"/>
      <c r="B16" s="139"/>
      <c r="C16" s="139"/>
      <c r="D16" s="139"/>
      <c r="E16" s="139"/>
      <c r="F16" s="139"/>
      <c r="G16" s="139"/>
      <c r="H16" s="140"/>
      <c r="I16" s="139"/>
      <c r="J16" s="139"/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18.75" customHeight="1">
      <c r="A17" s="139"/>
      <c r="B17" s="139"/>
      <c r="C17" s="139"/>
      <c r="D17" s="139"/>
      <c r="E17" s="139"/>
      <c r="F17" s="139"/>
      <c r="G17" s="139"/>
      <c r="H17" s="140"/>
      <c r="I17" s="139"/>
      <c r="J17" s="139"/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18.75" customHeight="1">
      <c r="A18" s="139" t="s">
        <v>11</v>
      </c>
      <c r="B18" s="139"/>
      <c r="C18" s="139"/>
      <c r="D18" s="139"/>
      <c r="E18" s="139"/>
      <c r="F18" s="139"/>
      <c r="G18" s="139"/>
      <c r="H18" s="140"/>
      <c r="I18" s="139"/>
      <c r="J18" s="139"/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18.75" customHeight="1">
      <c r="A19" s="139"/>
      <c r="B19" s="139"/>
      <c r="C19" s="139"/>
      <c r="D19" s="139"/>
      <c r="E19" s="139"/>
      <c r="F19" s="139"/>
      <c r="G19" s="139"/>
      <c r="H19" s="140"/>
      <c r="I19" s="139"/>
      <c r="J19" s="139"/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40.5" customHeight="1">
      <c r="A20" s="173"/>
      <c r="B20" s="174" t="s">
        <v>12</v>
      </c>
      <c r="C20" s="175" t="s">
        <v>57</v>
      </c>
      <c r="D20" s="52"/>
      <c r="E20" s="53"/>
      <c r="F20" s="176"/>
      <c r="G20" s="176"/>
      <c r="H20" s="177" t="s">
        <v>14</v>
      </c>
      <c r="I20" s="174" t="s">
        <v>15</v>
      </c>
      <c r="J20" s="174" t="s">
        <v>16</v>
      </c>
      <c r="K20" s="139"/>
      <c r="L20" s="174" t="s">
        <v>17</v>
      </c>
      <c r="M20" s="174" t="s">
        <v>15</v>
      </c>
      <c r="N20" s="173" t="s">
        <v>18</v>
      </c>
      <c r="O20" s="139"/>
      <c r="P20" s="139"/>
      <c r="Q20" s="173" t="s">
        <v>58</v>
      </c>
      <c r="R20" s="178"/>
      <c r="S20" s="174" t="s">
        <v>17</v>
      </c>
      <c r="T20" s="174" t="s">
        <v>15</v>
      </c>
      <c r="U20" s="173" t="s">
        <v>18</v>
      </c>
      <c r="V20" s="139"/>
      <c r="W20" s="173" t="s">
        <v>19</v>
      </c>
      <c r="X20" s="173" t="s">
        <v>20</v>
      </c>
      <c r="Y20" s="173" t="s">
        <v>21</v>
      </c>
      <c r="Z20" s="173" t="s">
        <v>112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4">
        <v>1.0</v>
      </c>
      <c r="B21" s="179" t="s">
        <v>108</v>
      </c>
      <c r="C21" s="186">
        <v>70.0</v>
      </c>
      <c r="D21" s="186">
        <v>202.0</v>
      </c>
      <c r="E21" s="186">
        <v>210.0</v>
      </c>
      <c r="F21" s="186">
        <f t="shared" ref="F21:F31" si="6">VALUE(IF(RIGHT(B21, 1)="%", RIGHT(B21, 3), 0))</f>
        <v>0</v>
      </c>
      <c r="G21" s="186">
        <f t="shared" ref="G21:G31" si="7">+R21*C21/100*D21/100*E21/100</f>
        <v>56.4186</v>
      </c>
      <c r="H21" s="187">
        <f t="shared" ref="H21:H31" si="8">IF(F21=0, G21, F21*G21)</f>
        <v>56.4186</v>
      </c>
      <c r="I21" s="186">
        <v>1.0</v>
      </c>
      <c r="J21" s="188">
        <f t="shared" ref="J21:J31" si="9">+I21*H21</f>
        <v>56.4186</v>
      </c>
      <c r="K21" s="139"/>
      <c r="L21" s="173">
        <f>D21*25.4/1000</f>
        <v>5.1308</v>
      </c>
      <c r="M21" s="174">
        <f>+I21</f>
        <v>1</v>
      </c>
      <c r="N21" s="174">
        <f>M21*L21</f>
        <v>5.1308</v>
      </c>
      <c r="O21" s="139"/>
      <c r="P21" s="139"/>
      <c r="Q21" s="173"/>
      <c r="R21" s="183">
        <v>19.0</v>
      </c>
      <c r="S21" s="173">
        <f t="shared" ref="S21:S32" si="10">E21/100</f>
        <v>2.1</v>
      </c>
      <c r="T21" s="174">
        <f t="shared" ref="T21:T32" si="11">I21</f>
        <v>1</v>
      </c>
      <c r="U21" s="174">
        <f t="shared" ref="U21:U32" si="12">T21*S21</f>
        <v>2.1</v>
      </c>
      <c r="V21" s="184">
        <f t="shared" ref="V21:V31" si="13">R21*C21/100*D21/100*E21/100</f>
        <v>56.4186</v>
      </c>
      <c r="W21" s="173">
        <f t="shared" ref="W21:X21" si="5">C21/100</f>
        <v>0.7</v>
      </c>
      <c r="X21" s="173">
        <f t="shared" si="5"/>
        <v>2.02</v>
      </c>
      <c r="Y21" s="173">
        <f t="shared" ref="Y21:Y32" si="15">U21</f>
        <v>2.1</v>
      </c>
      <c r="Z21" s="185">
        <f t="shared" ref="Z21:Z32" si="16">W21*X21*Y21</f>
        <v>2.9694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4">
        <v>2.0</v>
      </c>
      <c r="B22" s="179" t="s">
        <v>108</v>
      </c>
      <c r="C22" s="186">
        <v>106.0</v>
      </c>
      <c r="D22" s="186">
        <v>202.0</v>
      </c>
      <c r="E22" s="186">
        <v>202.0</v>
      </c>
      <c r="F22" s="186">
        <f t="shared" si="6"/>
        <v>0</v>
      </c>
      <c r="G22" s="186">
        <f t="shared" si="7"/>
        <v>82.179256</v>
      </c>
      <c r="H22" s="187">
        <f t="shared" si="8"/>
        <v>82.179256</v>
      </c>
      <c r="I22" s="186">
        <v>1.0</v>
      </c>
      <c r="J22" s="188">
        <f t="shared" si="9"/>
        <v>82.179256</v>
      </c>
      <c r="K22" s="139"/>
      <c r="L22" s="173"/>
      <c r="M22" s="174"/>
      <c r="N22" s="174"/>
      <c r="O22" s="139"/>
      <c r="P22" s="139"/>
      <c r="Q22" s="173"/>
      <c r="R22" s="183">
        <v>19.0</v>
      </c>
      <c r="S22" s="173">
        <f t="shared" si="10"/>
        <v>2.02</v>
      </c>
      <c r="T22" s="174">
        <f t="shared" si="11"/>
        <v>1</v>
      </c>
      <c r="U22" s="174">
        <f t="shared" si="12"/>
        <v>2.02</v>
      </c>
      <c r="V22" s="184">
        <f t="shared" si="13"/>
        <v>82.179256</v>
      </c>
      <c r="W22" s="173">
        <f t="shared" ref="W22:X22" si="14">C22/100</f>
        <v>1.06</v>
      </c>
      <c r="X22" s="173">
        <f t="shared" si="14"/>
        <v>2.02</v>
      </c>
      <c r="Y22" s="173">
        <f t="shared" si="15"/>
        <v>2.02</v>
      </c>
      <c r="Z22" s="185">
        <f t="shared" si="16"/>
        <v>4.325224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4">
        <v>3.0</v>
      </c>
      <c r="B23" s="186" t="s">
        <v>108</v>
      </c>
      <c r="C23" s="186">
        <v>108.0</v>
      </c>
      <c r="D23" s="186">
        <v>202.0</v>
      </c>
      <c r="E23" s="186">
        <v>195.0</v>
      </c>
      <c r="F23" s="186">
        <f t="shared" si="6"/>
        <v>0</v>
      </c>
      <c r="G23" s="186">
        <f t="shared" si="7"/>
        <v>80.82828</v>
      </c>
      <c r="H23" s="187">
        <f t="shared" si="8"/>
        <v>80.82828</v>
      </c>
      <c r="I23" s="186">
        <v>1.0</v>
      </c>
      <c r="J23" s="188">
        <f t="shared" si="9"/>
        <v>80.82828</v>
      </c>
      <c r="K23" s="139"/>
      <c r="L23" s="173">
        <f t="shared" ref="L23:L31" si="18">D23*25.4/1000</f>
        <v>5.1308</v>
      </c>
      <c r="M23" s="174">
        <f t="shared" ref="M23:M31" si="19">+I23</f>
        <v>1</v>
      </c>
      <c r="N23" s="174">
        <f t="shared" ref="N23:N31" si="20">M23*L23</f>
        <v>5.1308</v>
      </c>
      <c r="O23" s="139"/>
      <c r="P23" s="139"/>
      <c r="Q23" s="173"/>
      <c r="R23" s="183">
        <v>19.0</v>
      </c>
      <c r="S23" s="173">
        <f t="shared" si="10"/>
        <v>1.95</v>
      </c>
      <c r="T23" s="174">
        <f t="shared" si="11"/>
        <v>1</v>
      </c>
      <c r="U23" s="174">
        <f t="shared" si="12"/>
        <v>1.95</v>
      </c>
      <c r="V23" s="184">
        <f t="shared" si="13"/>
        <v>80.82828</v>
      </c>
      <c r="W23" s="173">
        <f t="shared" ref="W23:X23" si="17">C23/100</f>
        <v>1.08</v>
      </c>
      <c r="X23" s="173">
        <f t="shared" si="17"/>
        <v>2.02</v>
      </c>
      <c r="Y23" s="173">
        <f t="shared" si="15"/>
        <v>1.95</v>
      </c>
      <c r="Z23" s="185">
        <f t="shared" si="16"/>
        <v>4.25412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7.0" customHeight="1">
      <c r="A24" s="174">
        <v>4.0</v>
      </c>
      <c r="B24" s="186" t="s">
        <v>108</v>
      </c>
      <c r="C24" s="186">
        <v>92.0</v>
      </c>
      <c r="D24" s="186">
        <v>202.0</v>
      </c>
      <c r="E24" s="186">
        <v>206.0</v>
      </c>
      <c r="F24" s="186">
        <f t="shared" si="6"/>
        <v>0</v>
      </c>
      <c r="G24" s="186">
        <f t="shared" si="7"/>
        <v>72.737776</v>
      </c>
      <c r="H24" s="187">
        <f t="shared" si="8"/>
        <v>72.737776</v>
      </c>
      <c r="I24" s="186">
        <v>1.0</v>
      </c>
      <c r="J24" s="188">
        <f t="shared" si="9"/>
        <v>72.737776</v>
      </c>
      <c r="K24" s="139"/>
      <c r="L24" s="173">
        <f t="shared" si="18"/>
        <v>5.1308</v>
      </c>
      <c r="M24" s="174">
        <f t="shared" si="19"/>
        <v>1</v>
      </c>
      <c r="N24" s="174">
        <f t="shared" si="20"/>
        <v>5.1308</v>
      </c>
      <c r="O24" s="139"/>
      <c r="P24" s="139"/>
      <c r="Q24" s="173"/>
      <c r="R24" s="183">
        <v>19.0</v>
      </c>
      <c r="S24" s="173">
        <f t="shared" si="10"/>
        <v>2.06</v>
      </c>
      <c r="T24" s="174">
        <f t="shared" si="11"/>
        <v>1</v>
      </c>
      <c r="U24" s="174">
        <f t="shared" si="12"/>
        <v>2.06</v>
      </c>
      <c r="V24" s="184">
        <f t="shared" si="13"/>
        <v>72.737776</v>
      </c>
      <c r="W24" s="173">
        <f t="shared" ref="W24:X24" si="21">C24/100</f>
        <v>0.92</v>
      </c>
      <c r="X24" s="173">
        <f t="shared" si="21"/>
        <v>2.02</v>
      </c>
      <c r="Y24" s="173">
        <f t="shared" si="15"/>
        <v>2.06</v>
      </c>
      <c r="Z24" s="185">
        <f t="shared" si="16"/>
        <v>3.828304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7.0" customHeight="1">
      <c r="A25" s="174">
        <v>5.0</v>
      </c>
      <c r="B25" s="179" t="s">
        <v>109</v>
      </c>
      <c r="C25" s="186">
        <v>86.0</v>
      </c>
      <c r="D25" s="186">
        <v>202.0</v>
      </c>
      <c r="E25" s="186">
        <v>206.0</v>
      </c>
      <c r="F25" s="186">
        <f t="shared" si="6"/>
        <v>0</v>
      </c>
      <c r="G25" s="186">
        <f t="shared" si="7"/>
        <v>82.308536</v>
      </c>
      <c r="H25" s="187">
        <f t="shared" si="8"/>
        <v>82.308536</v>
      </c>
      <c r="I25" s="186">
        <v>1.0</v>
      </c>
      <c r="J25" s="188">
        <f t="shared" si="9"/>
        <v>82.308536</v>
      </c>
      <c r="K25" s="139"/>
      <c r="L25" s="173">
        <f t="shared" si="18"/>
        <v>5.1308</v>
      </c>
      <c r="M25" s="174">
        <f t="shared" si="19"/>
        <v>1</v>
      </c>
      <c r="N25" s="174">
        <f t="shared" si="20"/>
        <v>5.1308</v>
      </c>
      <c r="O25" s="139"/>
      <c r="P25" s="139"/>
      <c r="Q25" s="173"/>
      <c r="R25" s="183">
        <v>23.0</v>
      </c>
      <c r="S25" s="173">
        <f t="shared" si="10"/>
        <v>2.06</v>
      </c>
      <c r="T25" s="174">
        <f t="shared" si="11"/>
        <v>1</v>
      </c>
      <c r="U25" s="174">
        <f t="shared" si="12"/>
        <v>2.06</v>
      </c>
      <c r="V25" s="184">
        <f t="shared" si="13"/>
        <v>82.308536</v>
      </c>
      <c r="W25" s="173">
        <f t="shared" ref="W25:X25" si="22">C25/100</f>
        <v>0.86</v>
      </c>
      <c r="X25" s="173">
        <f t="shared" si="22"/>
        <v>2.02</v>
      </c>
      <c r="Y25" s="173">
        <f t="shared" si="15"/>
        <v>2.06</v>
      </c>
      <c r="Z25" s="185">
        <f t="shared" si="16"/>
        <v>3.578632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7.0" customHeight="1">
      <c r="A26" s="174">
        <v>6.0</v>
      </c>
      <c r="B26" s="186" t="s">
        <v>109</v>
      </c>
      <c r="C26" s="186">
        <v>100.0</v>
      </c>
      <c r="D26" s="186">
        <v>202.0</v>
      </c>
      <c r="E26" s="186">
        <v>190.0</v>
      </c>
      <c r="F26" s="186">
        <f t="shared" si="6"/>
        <v>0</v>
      </c>
      <c r="G26" s="186">
        <f t="shared" si="7"/>
        <v>88.274</v>
      </c>
      <c r="H26" s="187">
        <f t="shared" si="8"/>
        <v>88.274</v>
      </c>
      <c r="I26" s="186">
        <v>1.0</v>
      </c>
      <c r="J26" s="188">
        <f t="shared" si="9"/>
        <v>88.274</v>
      </c>
      <c r="K26" s="139"/>
      <c r="L26" s="173">
        <f t="shared" si="18"/>
        <v>5.1308</v>
      </c>
      <c r="M26" s="174">
        <f t="shared" si="19"/>
        <v>1</v>
      </c>
      <c r="N26" s="174">
        <f t="shared" si="20"/>
        <v>5.1308</v>
      </c>
      <c r="O26" s="139"/>
      <c r="P26" s="139"/>
      <c r="Q26" s="173"/>
      <c r="R26" s="183">
        <v>23.0</v>
      </c>
      <c r="S26" s="173">
        <f t="shared" si="10"/>
        <v>1.9</v>
      </c>
      <c r="T26" s="174">
        <f t="shared" si="11"/>
        <v>1</v>
      </c>
      <c r="U26" s="174">
        <f t="shared" si="12"/>
        <v>1.9</v>
      </c>
      <c r="V26" s="184">
        <f t="shared" si="13"/>
        <v>88.274</v>
      </c>
      <c r="W26" s="173">
        <f t="shared" ref="W26:X26" si="23">C26/100</f>
        <v>1</v>
      </c>
      <c r="X26" s="173">
        <f t="shared" si="23"/>
        <v>2.02</v>
      </c>
      <c r="Y26" s="173">
        <f t="shared" si="15"/>
        <v>1.9</v>
      </c>
      <c r="Z26" s="185">
        <f t="shared" si="16"/>
        <v>3.838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7.0" customHeight="1">
      <c r="A27" s="174">
        <v>7.0</v>
      </c>
      <c r="B27" s="179" t="s">
        <v>110</v>
      </c>
      <c r="C27" s="186">
        <v>89.0</v>
      </c>
      <c r="D27" s="186">
        <v>202.0</v>
      </c>
      <c r="E27" s="186">
        <v>229.0</v>
      </c>
      <c r="F27" s="186">
        <f t="shared" si="6"/>
        <v>0</v>
      </c>
      <c r="G27" s="186">
        <f t="shared" si="7"/>
        <v>107.041012</v>
      </c>
      <c r="H27" s="187">
        <f t="shared" si="8"/>
        <v>107.041012</v>
      </c>
      <c r="I27" s="186">
        <v>1.0</v>
      </c>
      <c r="J27" s="188">
        <f t="shared" si="9"/>
        <v>107.041012</v>
      </c>
      <c r="K27" s="139"/>
      <c r="L27" s="173">
        <f t="shared" si="18"/>
        <v>5.1308</v>
      </c>
      <c r="M27" s="174">
        <f t="shared" si="19"/>
        <v>1</v>
      </c>
      <c r="N27" s="174">
        <f t="shared" si="20"/>
        <v>5.1308</v>
      </c>
      <c r="O27" s="139"/>
      <c r="P27" s="139"/>
      <c r="Q27" s="173"/>
      <c r="R27" s="183">
        <v>26.0</v>
      </c>
      <c r="S27" s="173">
        <f t="shared" si="10"/>
        <v>2.29</v>
      </c>
      <c r="T27" s="174">
        <f t="shared" si="11"/>
        <v>1</v>
      </c>
      <c r="U27" s="174">
        <f t="shared" si="12"/>
        <v>2.29</v>
      </c>
      <c r="V27" s="184">
        <f t="shared" si="13"/>
        <v>107.041012</v>
      </c>
      <c r="W27" s="173">
        <f t="shared" ref="W27:X27" si="24">C27/100</f>
        <v>0.89</v>
      </c>
      <c r="X27" s="173">
        <f t="shared" si="24"/>
        <v>2.02</v>
      </c>
      <c r="Y27" s="173">
        <f t="shared" si="15"/>
        <v>2.29</v>
      </c>
      <c r="Z27" s="185">
        <f t="shared" si="16"/>
        <v>4.116962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7.0" customHeight="1">
      <c r="A28" s="174">
        <v>8.0</v>
      </c>
      <c r="B28" s="186" t="s">
        <v>110</v>
      </c>
      <c r="C28" s="186">
        <v>82.0</v>
      </c>
      <c r="D28" s="186">
        <v>202.0</v>
      </c>
      <c r="E28" s="186">
        <v>220.0</v>
      </c>
      <c r="F28" s="186">
        <f t="shared" si="6"/>
        <v>0</v>
      </c>
      <c r="G28" s="186">
        <f t="shared" si="7"/>
        <v>94.74608</v>
      </c>
      <c r="H28" s="187">
        <f t="shared" si="8"/>
        <v>94.74608</v>
      </c>
      <c r="I28" s="186">
        <v>1.0</v>
      </c>
      <c r="J28" s="188">
        <f t="shared" si="9"/>
        <v>94.74608</v>
      </c>
      <c r="K28" s="139"/>
      <c r="L28" s="173">
        <f t="shared" si="18"/>
        <v>5.1308</v>
      </c>
      <c r="M28" s="174">
        <f t="shared" si="19"/>
        <v>1</v>
      </c>
      <c r="N28" s="174">
        <f t="shared" si="20"/>
        <v>5.1308</v>
      </c>
      <c r="O28" s="139"/>
      <c r="P28" s="139"/>
      <c r="Q28" s="173"/>
      <c r="R28" s="183">
        <v>26.0</v>
      </c>
      <c r="S28" s="173">
        <f t="shared" si="10"/>
        <v>2.2</v>
      </c>
      <c r="T28" s="174">
        <f t="shared" si="11"/>
        <v>1</v>
      </c>
      <c r="U28" s="174">
        <f t="shared" si="12"/>
        <v>2.2</v>
      </c>
      <c r="V28" s="184">
        <f t="shared" si="13"/>
        <v>94.74608</v>
      </c>
      <c r="W28" s="173">
        <f t="shared" ref="W28:X28" si="25">C28/100</f>
        <v>0.82</v>
      </c>
      <c r="X28" s="173">
        <f t="shared" si="25"/>
        <v>2.02</v>
      </c>
      <c r="Y28" s="173">
        <f t="shared" si="15"/>
        <v>2.2</v>
      </c>
      <c r="Z28" s="185">
        <f t="shared" si="16"/>
        <v>3.64408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74">
        <v>9.0</v>
      </c>
      <c r="B29" s="179" t="s">
        <v>111</v>
      </c>
      <c r="C29" s="186">
        <v>60.0</v>
      </c>
      <c r="D29" s="186">
        <v>202.0</v>
      </c>
      <c r="E29" s="186">
        <v>156.0</v>
      </c>
      <c r="F29" s="186">
        <f t="shared" si="6"/>
        <v>0</v>
      </c>
      <c r="G29" s="186">
        <f t="shared" si="7"/>
        <v>58.61232</v>
      </c>
      <c r="H29" s="187">
        <f t="shared" si="8"/>
        <v>58.61232</v>
      </c>
      <c r="I29" s="186">
        <v>1.0</v>
      </c>
      <c r="J29" s="188">
        <f t="shared" si="9"/>
        <v>58.61232</v>
      </c>
      <c r="K29" s="139"/>
      <c r="L29" s="173">
        <f t="shared" si="18"/>
        <v>5.1308</v>
      </c>
      <c r="M29" s="174">
        <f t="shared" si="19"/>
        <v>1</v>
      </c>
      <c r="N29" s="174">
        <f t="shared" si="20"/>
        <v>5.1308</v>
      </c>
      <c r="O29" s="139"/>
      <c r="P29" s="139"/>
      <c r="Q29" s="173"/>
      <c r="R29" s="183">
        <v>31.0</v>
      </c>
      <c r="S29" s="173">
        <f t="shared" si="10"/>
        <v>1.56</v>
      </c>
      <c r="T29" s="174">
        <f t="shared" si="11"/>
        <v>1</v>
      </c>
      <c r="U29" s="174">
        <f t="shared" si="12"/>
        <v>1.56</v>
      </c>
      <c r="V29" s="184">
        <f t="shared" si="13"/>
        <v>58.61232</v>
      </c>
      <c r="W29" s="173">
        <f t="shared" ref="W29:X29" si="26">C29/100</f>
        <v>0.6</v>
      </c>
      <c r="X29" s="173">
        <f t="shared" si="26"/>
        <v>2.02</v>
      </c>
      <c r="Y29" s="173">
        <f t="shared" si="15"/>
        <v>1.56</v>
      </c>
      <c r="Z29" s="185">
        <f t="shared" si="16"/>
        <v>1.89072</v>
      </c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customHeight="1">
      <c r="A30" s="174">
        <v>10.0</v>
      </c>
      <c r="B30" s="186" t="s">
        <v>111</v>
      </c>
      <c r="C30" s="186">
        <v>70.0</v>
      </c>
      <c r="D30" s="186">
        <v>202.0</v>
      </c>
      <c r="E30" s="186">
        <v>130.0</v>
      </c>
      <c r="F30" s="186">
        <f t="shared" si="6"/>
        <v>0</v>
      </c>
      <c r="G30" s="186">
        <f t="shared" si="7"/>
        <v>56.9842</v>
      </c>
      <c r="H30" s="187">
        <f t="shared" si="8"/>
        <v>56.9842</v>
      </c>
      <c r="I30" s="186">
        <v>1.0</v>
      </c>
      <c r="J30" s="188">
        <f t="shared" si="9"/>
        <v>56.9842</v>
      </c>
      <c r="K30" s="139"/>
      <c r="L30" s="173">
        <f t="shared" si="18"/>
        <v>5.1308</v>
      </c>
      <c r="M30" s="174">
        <f t="shared" si="19"/>
        <v>1</v>
      </c>
      <c r="N30" s="174">
        <f t="shared" si="20"/>
        <v>5.1308</v>
      </c>
      <c r="O30" s="139"/>
      <c r="P30" s="139"/>
      <c r="Q30" s="173"/>
      <c r="R30" s="183">
        <v>31.0</v>
      </c>
      <c r="S30" s="173">
        <f t="shared" si="10"/>
        <v>1.3</v>
      </c>
      <c r="T30" s="174">
        <f t="shared" si="11"/>
        <v>1</v>
      </c>
      <c r="U30" s="174">
        <f t="shared" si="12"/>
        <v>1.3</v>
      </c>
      <c r="V30" s="184">
        <f t="shared" si="13"/>
        <v>56.9842</v>
      </c>
      <c r="W30" s="173">
        <f t="shared" ref="W30:X30" si="27">C30/100</f>
        <v>0.7</v>
      </c>
      <c r="X30" s="173">
        <f t="shared" si="27"/>
        <v>2.02</v>
      </c>
      <c r="Y30" s="173">
        <f t="shared" si="15"/>
        <v>1.3</v>
      </c>
      <c r="Z30" s="185">
        <f t="shared" si="16"/>
        <v>1.8382</v>
      </c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7.0" customHeight="1">
      <c r="A31" s="174">
        <v>11.0</v>
      </c>
      <c r="B31" s="179" t="s">
        <v>110</v>
      </c>
      <c r="C31" s="186">
        <v>83.0</v>
      </c>
      <c r="D31" s="186">
        <v>202.0</v>
      </c>
      <c r="E31" s="186">
        <v>200.0</v>
      </c>
      <c r="F31" s="186">
        <f t="shared" si="6"/>
        <v>0</v>
      </c>
      <c r="G31" s="186">
        <f t="shared" si="7"/>
        <v>87.1832</v>
      </c>
      <c r="H31" s="187">
        <f t="shared" si="8"/>
        <v>87.1832</v>
      </c>
      <c r="I31" s="186">
        <v>1.0</v>
      </c>
      <c r="J31" s="188">
        <f t="shared" si="9"/>
        <v>87.1832</v>
      </c>
      <c r="K31" s="139"/>
      <c r="L31" s="173">
        <f t="shared" si="18"/>
        <v>5.1308</v>
      </c>
      <c r="M31" s="174">
        <f t="shared" si="19"/>
        <v>1</v>
      </c>
      <c r="N31" s="174">
        <f t="shared" si="20"/>
        <v>5.1308</v>
      </c>
      <c r="O31" s="139"/>
      <c r="P31" s="139"/>
      <c r="Q31" s="173"/>
      <c r="R31" s="183">
        <v>26.0</v>
      </c>
      <c r="S31" s="173">
        <f t="shared" si="10"/>
        <v>2</v>
      </c>
      <c r="T31" s="174">
        <f t="shared" si="11"/>
        <v>1</v>
      </c>
      <c r="U31" s="174">
        <f t="shared" si="12"/>
        <v>2</v>
      </c>
      <c r="V31" s="184">
        <f t="shared" si="13"/>
        <v>87.1832</v>
      </c>
      <c r="W31" s="173">
        <f t="shared" ref="W31:X31" si="28">C31/100</f>
        <v>0.83</v>
      </c>
      <c r="X31" s="173">
        <f t="shared" si="28"/>
        <v>2.02</v>
      </c>
      <c r="Y31" s="173">
        <f t="shared" si="15"/>
        <v>2</v>
      </c>
      <c r="Z31" s="185">
        <f t="shared" si="16"/>
        <v>3.3532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/>
      <c r="B32" s="173"/>
      <c r="C32" s="173"/>
      <c r="D32" s="173"/>
      <c r="E32" s="173"/>
      <c r="F32" s="173"/>
      <c r="G32" s="173"/>
      <c r="H32" s="177"/>
      <c r="I32" s="174"/>
      <c r="J32" s="189">
        <f>+Q72</f>
        <v>148.8</v>
      </c>
      <c r="K32" s="139"/>
      <c r="L32" s="139"/>
      <c r="M32" s="139"/>
      <c r="N32" s="139"/>
      <c r="O32" s="139"/>
      <c r="P32" s="139"/>
      <c r="Q32" s="139"/>
      <c r="R32" s="190"/>
      <c r="S32" s="191">
        <f t="shared" si="10"/>
        <v>0</v>
      </c>
      <c r="T32" s="192" t="str">
        <f t="shared" si="11"/>
        <v/>
      </c>
      <c r="U32" s="192">
        <f t="shared" si="12"/>
        <v>0</v>
      </c>
      <c r="V32" s="193"/>
      <c r="W32" s="191">
        <f t="shared" ref="W32:X32" si="29">C32/100</f>
        <v>0</v>
      </c>
      <c r="X32" s="191">
        <f t="shared" si="29"/>
        <v>0</v>
      </c>
      <c r="Y32" s="191">
        <f t="shared" si="15"/>
        <v>0</v>
      </c>
      <c r="Z32" s="194">
        <f t="shared" si="16"/>
        <v>0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/>
      <c r="B33" s="195"/>
      <c r="C33" s="195"/>
      <c r="D33" s="195"/>
      <c r="E33" s="195"/>
      <c r="F33" s="195"/>
      <c r="G33" s="195"/>
      <c r="H33" s="196"/>
      <c r="I33" s="197">
        <f>SUM(I21:I31)</f>
        <v>11</v>
      </c>
      <c r="J33" s="198">
        <f>SUM(J21:J32)</f>
        <v>1016.11326</v>
      </c>
      <c r="K33" s="199"/>
      <c r="L33" s="199"/>
      <c r="M33" s="199"/>
      <c r="N33" s="199"/>
      <c r="O33" s="199"/>
      <c r="P33" s="199"/>
      <c r="Q33" s="199"/>
      <c r="R33" s="141"/>
      <c r="S33" s="199">
        <f>SUMIFS($T$21:$T$31,$S$21:$S$31,"&gt;=3")</f>
        <v>0</v>
      </c>
      <c r="T33" s="199">
        <f t="shared" ref="T33:U33" si="30">SUM(T21:T31)</f>
        <v>11</v>
      </c>
      <c r="U33" s="199">
        <f t="shared" si="30"/>
        <v>21.44</v>
      </c>
      <c r="V33" s="199"/>
      <c r="W33" s="199"/>
      <c r="X33" s="199"/>
      <c r="Y33" s="199"/>
      <c r="Z33" s="200">
        <f>SUM(Z21:Z32)</f>
        <v>37.636842</v>
      </c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</row>
    <row r="34" ht="29.25" customHeight="1">
      <c r="A34" s="139"/>
      <c r="B34" s="139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93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9.25" customHeight="1">
      <c r="A35" s="139"/>
      <c r="B35" s="139"/>
      <c r="C35" s="139"/>
      <c r="D35" s="139"/>
      <c r="E35" s="139"/>
      <c r="F35" s="139"/>
      <c r="G35" s="139"/>
      <c r="H35" s="140"/>
      <c r="I35" s="139"/>
      <c r="J35" s="139"/>
      <c r="K35" s="139"/>
      <c r="L35" s="139"/>
      <c r="M35" s="139"/>
      <c r="N35" s="139"/>
      <c r="O35" s="139"/>
      <c r="P35" s="139"/>
      <c r="Q35" s="139"/>
      <c r="R35" s="190"/>
      <c r="S35" s="139"/>
      <c r="T35" s="139" t="s">
        <v>48</v>
      </c>
      <c r="U35" s="139" t="s">
        <v>60</v>
      </c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9.25" customHeight="1">
      <c r="A36" s="139"/>
      <c r="B36" s="139"/>
      <c r="C36" s="139"/>
      <c r="D36" s="139"/>
      <c r="E36" s="139"/>
      <c r="F36" s="139"/>
      <c r="G36" s="139"/>
      <c r="H36" s="140"/>
      <c r="I36" s="139"/>
      <c r="J36" s="139"/>
      <c r="K36" s="139"/>
      <c r="L36" s="139"/>
      <c r="M36" s="139"/>
      <c r="N36" s="139"/>
      <c r="O36" s="139"/>
      <c r="P36" s="139"/>
      <c r="Q36" s="139"/>
      <c r="R36" s="141"/>
      <c r="S36" s="139" t="s">
        <v>31</v>
      </c>
      <c r="T36" s="201">
        <f>SUMIFS($J$21:$J$31,$S$21:$S$31,"&gt;=3")</f>
        <v>0</v>
      </c>
      <c r="U36" s="202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9.25" customHeight="1">
      <c r="A37" s="139" t="s">
        <v>32</v>
      </c>
      <c r="B37" s="139"/>
      <c r="C37" s="139"/>
      <c r="D37" s="139" t="s">
        <v>33</v>
      </c>
      <c r="E37" s="139"/>
      <c r="F37" s="139"/>
      <c r="G37" s="139"/>
      <c r="H37" s="140"/>
      <c r="I37" s="139"/>
      <c r="J37" s="139"/>
      <c r="K37" s="139"/>
      <c r="L37" s="139"/>
      <c r="M37" s="139"/>
      <c r="N37" s="139"/>
      <c r="O37" s="139"/>
      <c r="P37" s="139"/>
      <c r="Q37" s="139"/>
      <c r="R37" s="141"/>
      <c r="S37" s="139" t="s">
        <v>34</v>
      </c>
      <c r="T37" s="203">
        <f>J33-T36</f>
        <v>1016.11326</v>
      </c>
      <c r="U37" s="202">
        <f>+SUMIFS($U$21:$U$31,$S$21:$S$31,"&gt;=3")</f>
        <v>0</v>
      </c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9.25" customHeight="1">
      <c r="A38" s="139"/>
      <c r="B38" s="139"/>
      <c r="C38" s="139"/>
      <c r="D38" s="139"/>
      <c r="E38" s="139"/>
      <c r="F38" s="139"/>
      <c r="G38" s="139"/>
      <c r="H38" s="140"/>
      <c r="I38" s="139"/>
      <c r="J38" s="139"/>
      <c r="K38" s="139"/>
      <c r="L38" s="139"/>
      <c r="M38" s="139"/>
      <c r="N38" s="139"/>
      <c r="O38" s="139"/>
      <c r="P38" s="139"/>
      <c r="Q38" s="139"/>
      <c r="R38" s="190"/>
      <c r="S38" s="139"/>
      <c r="T38" s="204">
        <f>+I33</f>
        <v>11</v>
      </c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39.0" customHeight="1">
      <c r="A39" s="173"/>
      <c r="B39" s="174" t="s">
        <v>12</v>
      </c>
      <c r="C39" s="175" t="s">
        <v>61</v>
      </c>
      <c r="D39" s="52"/>
      <c r="E39" s="53"/>
      <c r="F39" s="176"/>
      <c r="G39" s="176"/>
      <c r="H39" s="177" t="s">
        <v>14</v>
      </c>
      <c r="I39" s="174" t="s">
        <v>15</v>
      </c>
      <c r="J39" s="174" t="s">
        <v>16</v>
      </c>
      <c r="K39" s="139"/>
      <c r="L39" s="139"/>
      <c r="M39" s="139"/>
      <c r="N39" s="139"/>
      <c r="O39" s="139"/>
      <c r="P39" s="139"/>
      <c r="Q39" s="139"/>
      <c r="R39" s="141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54">
        <v>1.0</v>
      </c>
      <c r="B40" s="205"/>
      <c r="C40" s="205"/>
      <c r="D40" s="205"/>
      <c r="E40" s="205"/>
      <c r="F40" s="205">
        <f t="shared" ref="F40:F53" si="31">1-VALUE(IF(RIGHT(B40, 1)="%", RIGHT(B40, 3), 0))</f>
        <v>1</v>
      </c>
      <c r="G40" s="205">
        <f t="shared" ref="G40:G53" si="32">+Q40*C40/100*D40/100*E40/100</f>
        <v>0</v>
      </c>
      <c r="H40" s="206">
        <f t="shared" ref="H40:H53" si="33">IF(F40=0, G40, F40*G40)</f>
        <v>0</v>
      </c>
      <c r="I40" s="205"/>
      <c r="J40" s="207"/>
      <c r="K40" s="139"/>
      <c r="L40" s="173">
        <f t="shared" ref="L40:L48" si="34">D40*25.4/1000</f>
        <v>0</v>
      </c>
      <c r="M40" s="174" t="str">
        <f t="shared" ref="M40:M44" si="35">+I40</f>
        <v/>
      </c>
      <c r="N40" s="174">
        <f t="shared" ref="N40:N44" si="36">M40*L40</f>
        <v>0</v>
      </c>
      <c r="O40" s="139"/>
      <c r="P40" s="139"/>
      <c r="Q40" s="139"/>
      <c r="R40" s="141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54">
        <v>2.0</v>
      </c>
      <c r="B41" s="205"/>
      <c r="C41" s="205"/>
      <c r="D41" s="205"/>
      <c r="E41" s="205"/>
      <c r="F41" s="205">
        <f t="shared" si="31"/>
        <v>1</v>
      </c>
      <c r="G41" s="205">
        <f t="shared" si="32"/>
        <v>0</v>
      </c>
      <c r="H41" s="206">
        <f t="shared" si="33"/>
        <v>0</v>
      </c>
      <c r="I41" s="205"/>
      <c r="J41" s="207">
        <f t="shared" ref="J41:J53" si="37">+I41*H41</f>
        <v>0</v>
      </c>
      <c r="K41" s="139"/>
      <c r="L41" s="173">
        <f t="shared" si="34"/>
        <v>0</v>
      </c>
      <c r="M41" s="174" t="str">
        <f t="shared" si="35"/>
        <v/>
      </c>
      <c r="N41" s="174">
        <f t="shared" si="36"/>
        <v>0</v>
      </c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54">
        <v>3.0</v>
      </c>
      <c r="B42" s="253"/>
      <c r="C42" s="253"/>
      <c r="D42" s="253"/>
      <c r="E42" s="253"/>
      <c r="F42" s="253">
        <f t="shared" si="31"/>
        <v>1</v>
      </c>
      <c r="G42" s="253">
        <f t="shared" si="32"/>
        <v>0</v>
      </c>
      <c r="H42" s="254">
        <f t="shared" si="33"/>
        <v>0</v>
      </c>
      <c r="I42" s="253"/>
      <c r="J42" s="188">
        <f t="shared" si="37"/>
        <v>0</v>
      </c>
      <c r="K42" s="139"/>
      <c r="L42" s="173">
        <f t="shared" si="34"/>
        <v>0</v>
      </c>
      <c r="M42" s="174" t="str">
        <f t="shared" si="35"/>
        <v/>
      </c>
      <c r="N42" s="174">
        <f t="shared" si="36"/>
        <v>0</v>
      </c>
      <c r="O42" s="139"/>
      <c r="P42" s="139"/>
      <c r="Q42" s="139"/>
      <c r="R42" s="139"/>
      <c r="S42" s="255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54">
        <v>4.0</v>
      </c>
      <c r="B43" s="253"/>
      <c r="C43" s="253"/>
      <c r="D43" s="253"/>
      <c r="E43" s="253"/>
      <c r="F43" s="253">
        <f t="shared" si="31"/>
        <v>1</v>
      </c>
      <c r="G43" s="253">
        <f t="shared" si="32"/>
        <v>0</v>
      </c>
      <c r="H43" s="254">
        <f t="shared" si="33"/>
        <v>0</v>
      </c>
      <c r="I43" s="253"/>
      <c r="J43" s="188">
        <f t="shared" si="37"/>
        <v>0</v>
      </c>
      <c r="K43" s="139"/>
      <c r="L43" s="173">
        <f t="shared" si="34"/>
        <v>0</v>
      </c>
      <c r="M43" s="174" t="str">
        <f t="shared" si="35"/>
        <v/>
      </c>
      <c r="N43" s="174">
        <f t="shared" si="36"/>
        <v>0</v>
      </c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54">
        <v>5.0</v>
      </c>
      <c r="B44" s="253"/>
      <c r="C44" s="253"/>
      <c r="D44" s="253"/>
      <c r="E44" s="253"/>
      <c r="F44" s="253">
        <f t="shared" si="31"/>
        <v>1</v>
      </c>
      <c r="G44" s="253">
        <f t="shared" si="32"/>
        <v>0</v>
      </c>
      <c r="H44" s="254">
        <f t="shared" si="33"/>
        <v>0</v>
      </c>
      <c r="I44" s="253"/>
      <c r="J44" s="188">
        <f t="shared" si="37"/>
        <v>0</v>
      </c>
      <c r="K44" s="139"/>
      <c r="L44" s="173">
        <f t="shared" si="34"/>
        <v>0</v>
      </c>
      <c r="M44" s="174" t="str">
        <f t="shared" si="35"/>
        <v/>
      </c>
      <c r="N44" s="174">
        <f t="shared" si="36"/>
        <v>0</v>
      </c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54">
        <v>6.0</v>
      </c>
      <c r="B45" s="253"/>
      <c r="C45" s="253"/>
      <c r="D45" s="253"/>
      <c r="E45" s="253"/>
      <c r="F45" s="253">
        <f t="shared" si="31"/>
        <v>1</v>
      </c>
      <c r="G45" s="253">
        <f t="shared" si="32"/>
        <v>0</v>
      </c>
      <c r="H45" s="254">
        <f t="shared" si="33"/>
        <v>0</v>
      </c>
      <c r="I45" s="253"/>
      <c r="J45" s="188">
        <f t="shared" si="37"/>
        <v>0</v>
      </c>
      <c r="K45" s="139"/>
      <c r="L45" s="139">
        <f t="shared" si="34"/>
        <v>0</v>
      </c>
      <c r="M45" s="234"/>
      <c r="N45" s="234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54">
        <v>7.0</v>
      </c>
      <c r="B46" s="253"/>
      <c r="C46" s="253"/>
      <c r="D46" s="253"/>
      <c r="E46" s="253"/>
      <c r="F46" s="253">
        <f t="shared" si="31"/>
        <v>1</v>
      </c>
      <c r="G46" s="253">
        <f t="shared" si="32"/>
        <v>0</v>
      </c>
      <c r="H46" s="254">
        <f t="shared" si="33"/>
        <v>0</v>
      </c>
      <c r="I46" s="253"/>
      <c r="J46" s="188">
        <f t="shared" si="37"/>
        <v>0</v>
      </c>
      <c r="K46" s="139"/>
      <c r="L46" s="139">
        <f t="shared" si="34"/>
        <v>0</v>
      </c>
      <c r="M46" s="234"/>
      <c r="N46" s="234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54">
        <v>8.0</v>
      </c>
      <c r="B47" s="253"/>
      <c r="C47" s="253"/>
      <c r="D47" s="253"/>
      <c r="E47" s="253"/>
      <c r="F47" s="253">
        <f t="shared" si="31"/>
        <v>1</v>
      </c>
      <c r="G47" s="253">
        <f t="shared" si="32"/>
        <v>0</v>
      </c>
      <c r="H47" s="254">
        <f t="shared" si="33"/>
        <v>0</v>
      </c>
      <c r="I47" s="253"/>
      <c r="J47" s="188">
        <f t="shared" si="37"/>
        <v>0</v>
      </c>
      <c r="K47" s="139"/>
      <c r="L47" s="139">
        <f t="shared" si="34"/>
        <v>0</v>
      </c>
      <c r="M47" s="234"/>
      <c r="N47" s="234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54">
        <v>9.0</v>
      </c>
      <c r="B48" s="253"/>
      <c r="C48" s="253"/>
      <c r="D48" s="253"/>
      <c r="E48" s="253"/>
      <c r="F48" s="253">
        <f t="shared" si="31"/>
        <v>1</v>
      </c>
      <c r="G48" s="253">
        <f t="shared" si="32"/>
        <v>0</v>
      </c>
      <c r="H48" s="254">
        <f t="shared" si="33"/>
        <v>0</v>
      </c>
      <c r="I48" s="253"/>
      <c r="J48" s="188">
        <f t="shared" si="37"/>
        <v>0</v>
      </c>
      <c r="K48" s="139"/>
      <c r="L48" s="139">
        <f t="shared" si="34"/>
        <v>0</v>
      </c>
      <c r="M48" s="234"/>
      <c r="N48" s="234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54">
        <v>10.0</v>
      </c>
      <c r="B49" s="186"/>
      <c r="C49" s="186"/>
      <c r="D49" s="186"/>
      <c r="E49" s="186"/>
      <c r="F49" s="186">
        <f t="shared" si="31"/>
        <v>1</v>
      </c>
      <c r="G49" s="186">
        <f t="shared" si="32"/>
        <v>0</v>
      </c>
      <c r="H49" s="187">
        <f t="shared" si="33"/>
        <v>0</v>
      </c>
      <c r="I49" s="186"/>
      <c r="J49" s="188">
        <f t="shared" si="37"/>
        <v>0</v>
      </c>
      <c r="K49" s="139"/>
      <c r="L49" s="139"/>
      <c r="M49" s="234"/>
      <c r="N49" s="234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54">
        <v>11.0</v>
      </c>
      <c r="B50" s="186"/>
      <c r="C50" s="186"/>
      <c r="D50" s="186"/>
      <c r="E50" s="186"/>
      <c r="F50" s="186">
        <f t="shared" si="31"/>
        <v>1</v>
      </c>
      <c r="G50" s="186">
        <f t="shared" si="32"/>
        <v>0</v>
      </c>
      <c r="H50" s="187">
        <f t="shared" si="33"/>
        <v>0</v>
      </c>
      <c r="I50" s="186"/>
      <c r="J50" s="188">
        <f t="shared" si="37"/>
        <v>0</v>
      </c>
      <c r="K50" s="139"/>
      <c r="L50" s="139"/>
      <c r="M50" s="234"/>
      <c r="N50" s="234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54">
        <v>12.0</v>
      </c>
      <c r="B51" s="186"/>
      <c r="C51" s="186"/>
      <c r="D51" s="186"/>
      <c r="E51" s="186"/>
      <c r="F51" s="186">
        <f t="shared" si="31"/>
        <v>1</v>
      </c>
      <c r="G51" s="186">
        <f t="shared" si="32"/>
        <v>0</v>
      </c>
      <c r="H51" s="187">
        <f t="shared" si="33"/>
        <v>0</v>
      </c>
      <c r="I51" s="186"/>
      <c r="J51" s="188">
        <f t="shared" si="37"/>
        <v>0</v>
      </c>
      <c r="K51" s="139"/>
      <c r="L51" s="139"/>
      <c r="M51" s="234"/>
      <c r="N51" s="234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54">
        <v>13.0</v>
      </c>
      <c r="B52" s="186"/>
      <c r="C52" s="186"/>
      <c r="D52" s="186"/>
      <c r="E52" s="186"/>
      <c r="F52" s="186">
        <f t="shared" si="31"/>
        <v>1</v>
      </c>
      <c r="G52" s="186">
        <f t="shared" si="32"/>
        <v>0</v>
      </c>
      <c r="H52" s="187">
        <f t="shared" si="33"/>
        <v>0</v>
      </c>
      <c r="I52" s="186"/>
      <c r="J52" s="188">
        <f t="shared" si="37"/>
        <v>0</v>
      </c>
      <c r="K52" s="139"/>
      <c r="L52" s="139"/>
      <c r="M52" s="234"/>
      <c r="N52" s="234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54">
        <v>14.0</v>
      </c>
      <c r="B53" s="186"/>
      <c r="C53" s="186"/>
      <c r="D53" s="186"/>
      <c r="E53" s="186"/>
      <c r="F53" s="186">
        <f t="shared" si="31"/>
        <v>1</v>
      </c>
      <c r="G53" s="186">
        <f t="shared" si="32"/>
        <v>0</v>
      </c>
      <c r="H53" s="187">
        <f t="shared" si="33"/>
        <v>0</v>
      </c>
      <c r="I53" s="186"/>
      <c r="J53" s="188">
        <f t="shared" si="37"/>
        <v>0</v>
      </c>
      <c r="K53" s="139"/>
      <c r="L53" s="139"/>
      <c r="M53" s="234"/>
      <c r="N53" s="234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4.75" customHeight="1">
      <c r="A54" s="174"/>
      <c r="B54" s="208"/>
      <c r="C54" s="208"/>
      <c r="D54" s="208"/>
      <c r="E54" s="208"/>
      <c r="F54" s="208"/>
      <c r="G54" s="208"/>
      <c r="H54" s="209" t="s">
        <v>38</v>
      </c>
      <c r="I54" s="208"/>
      <c r="J54" s="210">
        <f>SUM(J40:J53)</f>
        <v>0</v>
      </c>
      <c r="K54" s="139"/>
      <c r="L54" s="139"/>
      <c r="M54" s="139"/>
      <c r="N54" s="139"/>
      <c r="O54" s="139"/>
      <c r="P54" s="139"/>
      <c r="Q54" s="139"/>
      <c r="R54" s="141"/>
      <c r="S54" s="211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18.75" customHeight="1">
      <c r="A55" s="171"/>
      <c r="B55" s="144"/>
      <c r="C55" s="144"/>
      <c r="D55" s="144"/>
      <c r="E55" s="144"/>
      <c r="F55" s="144"/>
      <c r="G55" s="144"/>
      <c r="H55" s="145"/>
      <c r="I55" s="144"/>
      <c r="J55" s="172"/>
      <c r="K55" s="139"/>
      <c r="L55" s="139"/>
      <c r="M55" s="139"/>
      <c r="N55" s="139"/>
      <c r="O55" s="139"/>
      <c r="P55" s="139"/>
      <c r="Q55" s="139"/>
      <c r="R55" s="141"/>
      <c r="S55" s="211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18.75" customHeight="1">
      <c r="A56" s="139"/>
      <c r="B56" s="139"/>
      <c r="C56" s="139"/>
      <c r="D56" s="139"/>
      <c r="E56" s="139"/>
      <c r="F56" s="139"/>
      <c r="G56" s="139"/>
      <c r="H56" s="140"/>
      <c r="I56" s="139"/>
      <c r="J56" s="139"/>
      <c r="K56" s="139"/>
      <c r="L56" s="139"/>
      <c r="M56" s="139"/>
      <c r="N56" s="139"/>
      <c r="O56" s="139"/>
      <c r="P56" s="139"/>
      <c r="Q56" s="139"/>
      <c r="R56" s="141"/>
      <c r="S56" s="211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8.75" customHeight="1">
      <c r="A57" s="139"/>
      <c r="B57" s="139"/>
      <c r="C57" s="139"/>
      <c r="D57" s="139"/>
      <c r="E57" s="139"/>
      <c r="F57" s="139"/>
      <c r="G57" s="139"/>
      <c r="H57" s="140"/>
      <c r="I57" s="139"/>
      <c r="J57" s="139"/>
      <c r="K57" s="139"/>
      <c r="L57" s="139"/>
      <c r="M57" s="139"/>
      <c r="N57" s="139"/>
      <c r="O57" s="139"/>
      <c r="P57" s="139"/>
      <c r="Q57" s="139"/>
      <c r="R57" s="211"/>
      <c r="S57" s="211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8.75" customHeight="1">
      <c r="A58" s="139" t="s">
        <v>39</v>
      </c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211"/>
      <c r="S58" s="211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8.75" customHeight="1">
      <c r="A59" s="139"/>
      <c r="B59" s="139"/>
      <c r="C59" s="139"/>
      <c r="D59" s="139"/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211"/>
      <c r="S59" s="211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42.0" customHeight="1">
      <c r="A60" s="173"/>
      <c r="B60" s="174" t="s">
        <v>12</v>
      </c>
      <c r="C60" s="175" t="s">
        <v>62</v>
      </c>
      <c r="D60" s="52"/>
      <c r="E60" s="53"/>
      <c r="F60" s="212"/>
      <c r="G60" s="212"/>
      <c r="H60" s="177" t="s">
        <v>14</v>
      </c>
      <c r="I60" s="213" t="s">
        <v>15</v>
      </c>
      <c r="J60" s="174" t="s">
        <v>16</v>
      </c>
      <c r="K60" s="139"/>
      <c r="L60" s="139"/>
      <c r="M60" s="139"/>
      <c r="N60" s="139"/>
      <c r="O60" s="139"/>
      <c r="P60" s="139"/>
      <c r="Q60" s="139"/>
      <c r="R60" s="211"/>
      <c r="S60" s="211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4.75" customHeight="1">
      <c r="A61" s="174">
        <v>1.0</v>
      </c>
      <c r="B61" s="179" t="s">
        <v>108</v>
      </c>
      <c r="C61" s="192"/>
      <c r="D61" s="192"/>
      <c r="E61" s="192"/>
      <c r="F61" s="192"/>
      <c r="G61" s="192"/>
      <c r="H61" s="214">
        <v>47.0</v>
      </c>
      <c r="I61" s="192">
        <v>1.0</v>
      </c>
      <c r="J61" s="188">
        <f t="shared" ref="J61:J70" si="38">+I61*H61</f>
        <v>47</v>
      </c>
      <c r="K61" s="173"/>
      <c r="L61" s="173"/>
      <c r="M61" s="173"/>
      <c r="N61" s="173"/>
      <c r="O61" s="173"/>
      <c r="P61" s="173"/>
      <c r="Q61" s="215"/>
      <c r="R61" s="211"/>
      <c r="S61" s="211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4.75" customHeight="1">
      <c r="A62" s="174">
        <v>2.0</v>
      </c>
      <c r="B62" s="186" t="s">
        <v>108</v>
      </c>
      <c r="C62" s="192"/>
      <c r="D62" s="192"/>
      <c r="E62" s="192"/>
      <c r="F62" s="192"/>
      <c r="G62" s="192"/>
      <c r="H62" s="214">
        <v>10.0</v>
      </c>
      <c r="I62" s="192">
        <v>1.0</v>
      </c>
      <c r="J62" s="188">
        <f t="shared" si="38"/>
        <v>10</v>
      </c>
      <c r="K62" s="173"/>
      <c r="L62" s="173"/>
      <c r="M62" s="173"/>
      <c r="N62" s="173"/>
      <c r="O62" s="173"/>
      <c r="P62" s="173"/>
      <c r="Q62" s="215"/>
      <c r="R62" s="211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4.75" customHeight="1">
      <c r="A63" s="174">
        <v>3.0</v>
      </c>
      <c r="B63" s="179" t="s">
        <v>108</v>
      </c>
      <c r="C63" s="192"/>
      <c r="D63" s="192"/>
      <c r="E63" s="192"/>
      <c r="F63" s="192"/>
      <c r="G63" s="192"/>
      <c r="H63" s="214">
        <v>37.0</v>
      </c>
      <c r="I63" s="192">
        <v>1.0</v>
      </c>
      <c r="J63" s="188">
        <f t="shared" si="38"/>
        <v>37</v>
      </c>
      <c r="K63" s="173"/>
      <c r="L63" s="173"/>
      <c r="M63" s="173"/>
      <c r="N63" s="173"/>
      <c r="O63" s="173"/>
      <c r="P63" s="173"/>
      <c r="Q63" s="215"/>
      <c r="R63" s="211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4.75" customHeight="1">
      <c r="A64" s="174">
        <v>4.0</v>
      </c>
      <c r="B64" s="186" t="s">
        <v>108</v>
      </c>
      <c r="C64" s="192"/>
      <c r="D64" s="192"/>
      <c r="E64" s="192"/>
      <c r="F64" s="192"/>
      <c r="G64" s="192"/>
      <c r="H64" s="214">
        <v>31.0</v>
      </c>
      <c r="I64" s="192">
        <v>1.0</v>
      </c>
      <c r="J64" s="188">
        <f t="shared" si="38"/>
        <v>31</v>
      </c>
      <c r="K64" s="173"/>
      <c r="L64" s="173"/>
      <c r="M64" s="173"/>
      <c r="N64" s="173"/>
      <c r="O64" s="173"/>
      <c r="P64" s="173"/>
      <c r="Q64" s="215"/>
      <c r="R64" s="21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4.75" customHeight="1">
      <c r="A65" s="174">
        <v>5.0</v>
      </c>
      <c r="B65" s="179" t="s">
        <v>109</v>
      </c>
      <c r="C65" s="192"/>
      <c r="D65" s="192"/>
      <c r="E65" s="192"/>
      <c r="F65" s="192"/>
      <c r="G65" s="192"/>
      <c r="H65" s="214">
        <v>50.0</v>
      </c>
      <c r="I65" s="192">
        <v>1.0</v>
      </c>
      <c r="J65" s="188">
        <f t="shared" si="38"/>
        <v>50</v>
      </c>
      <c r="K65" s="173"/>
      <c r="L65" s="173"/>
      <c r="M65" s="173"/>
      <c r="N65" s="173"/>
      <c r="O65" s="173"/>
      <c r="P65" s="173"/>
      <c r="Q65" s="215"/>
      <c r="R65" s="211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4.75" customHeight="1">
      <c r="A66" s="174">
        <v>6.0</v>
      </c>
      <c r="B66" s="186" t="s">
        <v>109</v>
      </c>
      <c r="C66" s="192"/>
      <c r="D66" s="192"/>
      <c r="E66" s="192"/>
      <c r="F66" s="192"/>
      <c r="G66" s="192"/>
      <c r="H66" s="214">
        <v>41.0</v>
      </c>
      <c r="I66" s="192">
        <v>1.0</v>
      </c>
      <c r="J66" s="188">
        <f t="shared" si="38"/>
        <v>41</v>
      </c>
      <c r="K66" s="173"/>
      <c r="L66" s="173"/>
      <c r="M66" s="173"/>
      <c r="N66" s="173"/>
      <c r="O66" s="173"/>
      <c r="P66" s="173"/>
      <c r="Q66" s="215"/>
      <c r="R66" s="211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4.75" customHeight="1">
      <c r="A67" s="174">
        <v>7.0</v>
      </c>
      <c r="B67" s="179" t="s">
        <v>110</v>
      </c>
      <c r="C67" s="192"/>
      <c r="D67" s="192"/>
      <c r="E67" s="192"/>
      <c r="F67" s="192"/>
      <c r="G67" s="192"/>
      <c r="H67" s="214">
        <v>56.0</v>
      </c>
      <c r="I67" s="192">
        <v>1.0</v>
      </c>
      <c r="J67" s="188">
        <f t="shared" si="38"/>
        <v>56</v>
      </c>
      <c r="K67" s="173"/>
      <c r="L67" s="173"/>
      <c r="M67" s="173"/>
      <c r="N67" s="173"/>
      <c r="O67" s="173"/>
      <c r="P67" s="173"/>
      <c r="Q67" s="215"/>
      <c r="R67" s="211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4.75" customHeight="1">
      <c r="A68" s="174">
        <v>8.0</v>
      </c>
      <c r="B68" s="186" t="s">
        <v>110</v>
      </c>
      <c r="C68" s="192"/>
      <c r="D68" s="192"/>
      <c r="E68" s="192"/>
      <c r="F68" s="192"/>
      <c r="G68" s="192"/>
      <c r="H68" s="214">
        <v>30.0</v>
      </c>
      <c r="I68" s="192">
        <v>1.0</v>
      </c>
      <c r="J68" s="188">
        <f t="shared" si="38"/>
        <v>30</v>
      </c>
      <c r="K68" s="173"/>
      <c r="L68" s="173"/>
      <c r="M68" s="173"/>
      <c r="N68" s="173"/>
      <c r="O68" s="173"/>
      <c r="P68" s="173"/>
      <c r="Q68" s="215"/>
      <c r="R68" s="211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4.75" customHeight="1">
      <c r="A69" s="174">
        <v>9.0</v>
      </c>
      <c r="B69" s="179" t="s">
        <v>111</v>
      </c>
      <c r="C69" s="192"/>
      <c r="D69" s="192"/>
      <c r="E69" s="192"/>
      <c r="F69" s="192"/>
      <c r="G69" s="192"/>
      <c r="H69" s="214">
        <v>42.0</v>
      </c>
      <c r="I69" s="192">
        <v>1.0</v>
      </c>
      <c r="J69" s="188">
        <f t="shared" si="38"/>
        <v>42</v>
      </c>
      <c r="K69" s="173"/>
      <c r="L69" s="173"/>
      <c r="M69" s="173"/>
      <c r="N69" s="173"/>
      <c r="O69" s="173"/>
      <c r="P69" s="173"/>
      <c r="Q69" s="215"/>
      <c r="R69" s="211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4.75" customHeight="1">
      <c r="A70" s="174">
        <v>10.0</v>
      </c>
      <c r="B70" s="186" t="s">
        <v>111</v>
      </c>
      <c r="C70" s="192"/>
      <c r="D70" s="192"/>
      <c r="E70" s="192"/>
      <c r="F70" s="192"/>
      <c r="G70" s="192"/>
      <c r="H70" s="214">
        <v>28.0</v>
      </c>
      <c r="I70" s="192">
        <v>1.0</v>
      </c>
      <c r="J70" s="188">
        <f t="shared" si="38"/>
        <v>28</v>
      </c>
      <c r="K70" s="173"/>
      <c r="L70" s="173"/>
      <c r="M70" s="173"/>
      <c r="N70" s="173"/>
      <c r="O70" s="173"/>
      <c r="P70" s="173"/>
      <c r="Q70" s="215"/>
      <c r="R70" s="211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139"/>
      <c r="B71" s="139"/>
      <c r="C71" s="139"/>
      <c r="D71" s="139"/>
      <c r="E71" s="139"/>
      <c r="F71" s="139"/>
      <c r="G71" s="139"/>
      <c r="H71" s="140" t="s">
        <v>38</v>
      </c>
      <c r="I71" s="139"/>
      <c r="J71" s="216">
        <f>SUM(J61:J70)</f>
        <v>372</v>
      </c>
      <c r="K71" s="217"/>
      <c r="L71" s="217"/>
      <c r="M71" s="217"/>
      <c r="N71" s="217"/>
      <c r="O71" s="217"/>
      <c r="P71" s="217"/>
      <c r="Q71" s="217"/>
      <c r="R71" s="139"/>
      <c r="S71" s="211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8.75" customHeight="1">
      <c r="A72" s="144"/>
      <c r="B72" s="144"/>
      <c r="C72" s="144"/>
      <c r="D72" s="144"/>
      <c r="E72" s="144"/>
      <c r="F72" s="144"/>
      <c r="G72" s="144"/>
      <c r="H72" s="145"/>
      <c r="I72" s="170"/>
      <c r="J72" s="195">
        <f>+J71*60%</f>
        <v>223.2</v>
      </c>
      <c r="K72" s="195"/>
      <c r="L72" s="195"/>
      <c r="M72" s="195"/>
      <c r="N72" s="195"/>
      <c r="O72" s="195"/>
      <c r="P72" s="195"/>
      <c r="Q72" s="195">
        <f>+J71*40%</f>
        <v>148.8</v>
      </c>
      <c r="R72" s="139"/>
      <c r="S72" s="211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8.75" customHeight="1">
      <c r="A73" s="139"/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211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139"/>
      <c r="B74" s="139"/>
      <c r="C74" s="139"/>
      <c r="D74" s="139"/>
      <c r="E74" s="139"/>
      <c r="F74" s="139"/>
      <c r="G74" s="139"/>
      <c r="H74" s="140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211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9.5" customHeight="1">
      <c r="A75" s="218" t="s">
        <v>41</v>
      </c>
      <c r="B75" s="139"/>
      <c r="C75" s="139"/>
      <c r="D75" s="139"/>
      <c r="E75" s="139"/>
      <c r="F75" s="139"/>
      <c r="G75" s="139"/>
      <c r="H75" s="140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211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57.0" customHeight="1">
      <c r="A76" s="219"/>
      <c r="B76" s="220" t="s">
        <v>42</v>
      </c>
      <c r="C76" s="220" t="s">
        <v>43</v>
      </c>
      <c r="D76" s="220" t="s">
        <v>44</v>
      </c>
      <c r="E76" s="220" t="s">
        <v>45</v>
      </c>
      <c r="F76" s="220"/>
      <c r="G76" s="220"/>
      <c r="H76" s="221" t="s">
        <v>46</v>
      </c>
      <c r="I76" s="222" t="s">
        <v>47</v>
      </c>
      <c r="J76" s="139"/>
      <c r="K76" s="139"/>
      <c r="L76" s="139"/>
      <c r="M76" s="139"/>
      <c r="N76" s="139"/>
      <c r="O76" s="139"/>
      <c r="P76" s="139"/>
      <c r="Q76" s="139"/>
      <c r="R76" s="141"/>
      <c r="S76" s="211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223" t="s">
        <v>48</v>
      </c>
      <c r="B77" s="224">
        <f>+E14</f>
        <v>2227.035</v>
      </c>
      <c r="C77" s="225">
        <f>+J33</f>
        <v>1016.11326</v>
      </c>
      <c r="D77" s="225">
        <f>+J54</f>
        <v>0</v>
      </c>
      <c r="E77" s="226">
        <f>J72</f>
        <v>223.2</v>
      </c>
      <c r="F77" s="226"/>
      <c r="G77" s="226"/>
      <c r="H77" s="227">
        <f>+I14</f>
        <v>166.4654655</v>
      </c>
      <c r="I77" s="228">
        <f>+B77-C77-D77-E77-H77</f>
        <v>821.2562745</v>
      </c>
      <c r="J77" s="139"/>
      <c r="K77" s="139"/>
      <c r="L77" s="139"/>
      <c r="M77" s="139"/>
      <c r="N77" s="139"/>
      <c r="O77" s="139"/>
      <c r="P77" s="139"/>
      <c r="Q77" s="139"/>
      <c r="R77" s="141"/>
      <c r="S77" s="211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9.5" customHeight="1">
      <c r="A78" s="229" t="s">
        <v>49</v>
      </c>
      <c r="B78" s="230"/>
      <c r="C78" s="231">
        <f>+C77/B77</f>
        <v>0.4562628158</v>
      </c>
      <c r="D78" s="231">
        <f>+D77/B77</f>
        <v>0</v>
      </c>
      <c r="E78" s="231">
        <f>+E77/B77</f>
        <v>0.1002229422</v>
      </c>
      <c r="F78" s="231"/>
      <c r="G78" s="231"/>
      <c r="H78" s="232">
        <f>+H77/B77</f>
        <v>0.07474757491</v>
      </c>
      <c r="I78" s="233">
        <f>+I77/B77</f>
        <v>0.3687666671</v>
      </c>
      <c r="J78" s="139"/>
      <c r="K78" s="139"/>
      <c r="L78" s="139"/>
      <c r="M78" s="139"/>
      <c r="N78" s="139"/>
      <c r="O78" s="139"/>
      <c r="P78" s="139"/>
      <c r="Q78" s="139"/>
      <c r="R78" s="141"/>
      <c r="S78" s="211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9.5" customHeight="1">
      <c r="A79" s="160"/>
      <c r="B79" s="234"/>
      <c r="C79" s="235"/>
      <c r="D79" s="235"/>
      <c r="E79" s="235"/>
      <c r="F79" s="235"/>
      <c r="G79" s="235"/>
      <c r="H79" s="236"/>
      <c r="I79" s="237"/>
      <c r="J79" s="139"/>
      <c r="K79" s="139"/>
      <c r="L79" s="139"/>
      <c r="M79" s="139"/>
      <c r="N79" s="139"/>
      <c r="O79" s="139"/>
      <c r="P79" s="139"/>
      <c r="Q79" s="139"/>
      <c r="R79" s="141"/>
      <c r="S79" s="211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238"/>
      <c r="B80" s="239"/>
      <c r="C80" s="239"/>
      <c r="D80" s="239" t="s">
        <v>50</v>
      </c>
      <c r="E80" s="239" t="s">
        <v>48</v>
      </c>
      <c r="F80" s="239"/>
      <c r="G80" s="239"/>
      <c r="H80" s="240">
        <f>+D77+E77+H77+I77</f>
        <v>1210.92174</v>
      </c>
      <c r="I80" s="241"/>
      <c r="J80" s="139"/>
      <c r="K80" s="139"/>
      <c r="L80" s="139"/>
      <c r="M80" s="139"/>
      <c r="N80" s="139"/>
      <c r="O80" s="139"/>
      <c r="P80" s="139"/>
      <c r="Q80" s="139"/>
      <c r="R80" s="141"/>
      <c r="S80" s="140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242"/>
      <c r="B81" s="139"/>
      <c r="C81" s="139"/>
      <c r="D81" s="139"/>
      <c r="E81" s="139" t="s">
        <v>49</v>
      </c>
      <c r="F81" s="139"/>
      <c r="G81" s="139"/>
      <c r="H81" s="236">
        <f>+H80/B77</f>
        <v>0.5437371842</v>
      </c>
      <c r="I81" s="243"/>
      <c r="J81" s="139"/>
      <c r="K81" s="139"/>
      <c r="L81" s="139"/>
      <c r="M81" s="139"/>
      <c r="N81" s="139"/>
      <c r="O81" s="139"/>
      <c r="P81" s="139"/>
      <c r="Q81" s="139"/>
      <c r="R81" s="141"/>
      <c r="S81" s="140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75" customHeight="1">
      <c r="A82" s="242"/>
      <c r="B82" s="139"/>
      <c r="C82" s="139" t="s">
        <v>51</v>
      </c>
      <c r="D82" s="139"/>
      <c r="E82" s="139"/>
      <c r="F82" s="139"/>
      <c r="G82" s="139"/>
      <c r="H82" s="140"/>
      <c r="I82" s="243"/>
      <c r="J82" s="139"/>
      <c r="K82" s="139"/>
      <c r="L82" s="139"/>
      <c r="M82" s="139"/>
      <c r="N82" s="139"/>
      <c r="O82" s="139"/>
      <c r="P82" s="139"/>
      <c r="Q82" s="139"/>
      <c r="R82" s="141"/>
      <c r="S82" s="140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18.75" customHeight="1">
      <c r="A83" s="242"/>
      <c r="B83" s="139"/>
      <c r="C83" s="139"/>
      <c r="D83" s="139" t="s">
        <v>52</v>
      </c>
      <c r="E83" s="139"/>
      <c r="F83" s="139"/>
      <c r="G83" s="139"/>
      <c r="H83" s="140">
        <f>+H82*(H80-H77)</f>
        <v>0</v>
      </c>
      <c r="I83" s="243"/>
      <c r="J83" s="139"/>
      <c r="K83" s="139"/>
      <c r="L83" s="139"/>
      <c r="M83" s="139"/>
      <c r="N83" s="139"/>
      <c r="O83" s="139"/>
      <c r="P83" s="139"/>
      <c r="Q83" s="139"/>
      <c r="R83" s="141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9.5" customHeight="1">
      <c r="A84" s="244"/>
      <c r="B84" s="245"/>
      <c r="C84" s="245"/>
      <c r="D84" s="245"/>
      <c r="E84" s="245"/>
      <c r="F84" s="245"/>
      <c r="G84" s="245"/>
      <c r="H84" s="246"/>
      <c r="I84" s="247"/>
      <c r="J84" s="139"/>
      <c r="K84" s="139"/>
      <c r="L84" s="139"/>
      <c r="M84" s="139"/>
      <c r="N84" s="139"/>
      <c r="O84" s="139"/>
      <c r="P84" s="139"/>
      <c r="Q84" s="139"/>
      <c r="R84" s="141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18.75" customHeight="1">
      <c r="A85" s="139"/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141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18.75" customHeight="1">
      <c r="A86" s="139"/>
      <c r="B86" s="139"/>
      <c r="C86" s="139"/>
      <c r="D86" s="139"/>
      <c r="E86" s="139"/>
      <c r="F86" s="139"/>
      <c r="G86" s="139"/>
      <c r="H86" s="140"/>
      <c r="I86" s="139"/>
      <c r="J86" s="139"/>
      <c r="K86" s="139"/>
      <c r="L86" s="139"/>
      <c r="M86" s="139"/>
      <c r="N86" s="139"/>
      <c r="O86" s="139"/>
      <c r="P86" s="139"/>
      <c r="Q86" s="139"/>
      <c r="R86" s="141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18.75" customHeight="1">
      <c r="A87" s="139"/>
      <c r="B87" s="139"/>
      <c r="C87" s="139"/>
      <c r="D87" s="139"/>
      <c r="E87" s="139"/>
      <c r="F87" s="139"/>
      <c r="G87" s="139"/>
      <c r="H87" s="140"/>
      <c r="I87" s="139"/>
      <c r="J87" s="139"/>
      <c r="K87" s="139"/>
      <c r="L87" s="139"/>
      <c r="M87" s="139"/>
      <c r="N87" s="139"/>
      <c r="O87" s="139"/>
      <c r="P87" s="139"/>
      <c r="Q87" s="139"/>
      <c r="R87" s="141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18.0" customHeight="1">
      <c r="A88" s="7"/>
      <c r="B88" s="7"/>
      <c r="C88" s="7"/>
      <c r="D88" s="7"/>
      <c r="E88" s="7"/>
      <c r="F88" s="7"/>
      <c r="G88" s="7"/>
      <c r="H88" s="248"/>
      <c r="I88" s="7"/>
      <c r="J88" s="7"/>
      <c r="K88" s="7"/>
      <c r="L88" s="7"/>
      <c r="M88" s="7"/>
      <c r="N88" s="7"/>
      <c r="O88" s="7"/>
      <c r="P88" s="7"/>
      <c r="Q88" s="7"/>
      <c r="R88" s="24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8"/>
      <c r="I89" s="7"/>
      <c r="J89" s="7"/>
      <c r="K89" s="7"/>
      <c r="L89" s="7"/>
      <c r="M89" s="7"/>
      <c r="N89" s="7"/>
      <c r="O89" s="7"/>
      <c r="P89" s="7"/>
      <c r="Q89" s="7"/>
      <c r="R89" s="24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8"/>
      <c r="I90" s="7"/>
      <c r="J90" s="7"/>
      <c r="K90" s="7"/>
      <c r="L90" s="7"/>
      <c r="M90" s="7"/>
      <c r="N90" s="7"/>
      <c r="O90" s="7"/>
      <c r="P90" s="7"/>
      <c r="Q90" s="7"/>
      <c r="R90" s="24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8"/>
      <c r="I91" s="7"/>
      <c r="J91" s="7"/>
      <c r="K91" s="7"/>
      <c r="L91" s="7"/>
      <c r="M91" s="7"/>
      <c r="N91" s="7"/>
      <c r="O91" s="7"/>
      <c r="P91" s="7"/>
      <c r="Q91" s="7"/>
      <c r="R91" s="249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8"/>
      <c r="I92" s="7"/>
      <c r="J92" s="7"/>
      <c r="K92" s="7"/>
      <c r="L92" s="7"/>
      <c r="M92" s="7"/>
      <c r="N92" s="7"/>
      <c r="O92" s="7"/>
      <c r="P92" s="7"/>
      <c r="Q92" s="7"/>
      <c r="R92" s="249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8"/>
      <c r="I93" s="7"/>
      <c r="J93" s="7"/>
      <c r="K93" s="7"/>
      <c r="L93" s="7"/>
      <c r="M93" s="7"/>
      <c r="N93" s="7"/>
      <c r="O93" s="7"/>
      <c r="P93" s="7"/>
      <c r="Q93" s="7"/>
      <c r="R93" s="24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8"/>
      <c r="I94" s="7"/>
      <c r="J94" s="7"/>
      <c r="K94" s="7"/>
      <c r="L94" s="7"/>
      <c r="M94" s="7"/>
      <c r="N94" s="7"/>
      <c r="O94" s="7"/>
      <c r="P94" s="7"/>
      <c r="Q94" s="7"/>
      <c r="R94" s="24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8"/>
      <c r="I95" s="7"/>
      <c r="J95" s="7"/>
      <c r="K95" s="7"/>
      <c r="L95" s="7"/>
      <c r="M95" s="7"/>
      <c r="N95" s="7"/>
      <c r="O95" s="7"/>
      <c r="P95" s="7"/>
      <c r="Q95" s="7"/>
      <c r="R95" s="24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8"/>
      <c r="I96" s="7"/>
      <c r="J96" s="7"/>
      <c r="K96" s="7"/>
      <c r="L96" s="7"/>
      <c r="M96" s="7"/>
      <c r="N96" s="7"/>
      <c r="O96" s="7"/>
      <c r="P96" s="7"/>
      <c r="Q96" s="7"/>
      <c r="R96" s="24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4:D14"/>
    <mergeCell ref="E15:H15"/>
    <mergeCell ref="C20:E20"/>
    <mergeCell ref="C39:E39"/>
    <mergeCell ref="C60:E60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44405.0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113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3">
        <v>1.0</v>
      </c>
      <c r="B8" s="154" t="s">
        <v>70</v>
      </c>
      <c r="C8" s="154">
        <v>22.5</v>
      </c>
      <c r="D8" s="155">
        <v>0.0805</v>
      </c>
      <c r="E8" s="156">
        <f>205.94*69.9</f>
        <v>14395.206</v>
      </c>
      <c r="F8" s="156"/>
      <c r="G8" s="156"/>
      <c r="H8" s="157">
        <v>69.9</v>
      </c>
      <c r="I8" s="158">
        <f t="shared" ref="I8:I14" si="1">+D8*E8</f>
        <v>1158.814083</v>
      </c>
      <c r="J8" s="159">
        <f t="shared" ref="J8:J14" si="2">E8-I8</f>
        <v>13236.39192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26.25" customHeight="1">
      <c r="A9" s="153">
        <v>2.0</v>
      </c>
      <c r="B9" s="154" t="s">
        <v>114</v>
      </c>
      <c r="C9" s="154">
        <v>16.5</v>
      </c>
      <c r="D9" s="155">
        <v>0.0985</v>
      </c>
      <c r="E9" s="156">
        <f>211.819*11.4</f>
        <v>2414.7366</v>
      </c>
      <c r="F9" s="156"/>
      <c r="G9" s="156"/>
      <c r="H9" s="157">
        <v>11.4</v>
      </c>
      <c r="I9" s="158">
        <f t="shared" si="1"/>
        <v>237.8515551</v>
      </c>
      <c r="J9" s="159">
        <f t="shared" si="2"/>
        <v>2176.885045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26.25" customHeight="1">
      <c r="A10" s="153">
        <v>3.0</v>
      </c>
      <c r="B10" s="154" t="s">
        <v>114</v>
      </c>
      <c r="C10" s="154">
        <v>16.4</v>
      </c>
      <c r="D10" s="155">
        <v>0.0985</v>
      </c>
      <c r="E10" s="156">
        <f>211.819*8.1</f>
        <v>1715.7339</v>
      </c>
      <c r="F10" s="156"/>
      <c r="G10" s="156"/>
      <c r="H10" s="157">
        <v>8.1</v>
      </c>
      <c r="I10" s="158">
        <f t="shared" si="1"/>
        <v>168.9997892</v>
      </c>
      <c r="J10" s="159">
        <f t="shared" si="2"/>
        <v>1546.734111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26.25" customHeight="1">
      <c r="A11" s="153">
        <v>4.0</v>
      </c>
      <c r="B11" s="174" t="s">
        <v>109</v>
      </c>
      <c r="C11" s="154">
        <v>22.5</v>
      </c>
      <c r="D11" s="250">
        <v>0.0846</v>
      </c>
      <c r="E11" s="251">
        <f>226.011*1.103</f>
        <v>249.290133</v>
      </c>
      <c r="F11" s="251"/>
      <c r="G11" s="251"/>
      <c r="H11" s="157">
        <v>1.103</v>
      </c>
      <c r="I11" s="158">
        <f t="shared" si="1"/>
        <v>21.08994525</v>
      </c>
      <c r="J11" s="159">
        <f t="shared" si="2"/>
        <v>228.2001877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26.25" customHeight="1">
      <c r="A12" s="153">
        <v>5.0</v>
      </c>
      <c r="B12" s="174" t="s">
        <v>109</v>
      </c>
      <c r="C12" s="174">
        <v>22.5</v>
      </c>
      <c r="D12" s="250">
        <v>0.0846</v>
      </c>
      <c r="E12" s="251">
        <f>226.011*14</f>
        <v>3164.154</v>
      </c>
      <c r="F12" s="251"/>
      <c r="G12" s="251"/>
      <c r="H12" s="157">
        <v>14.0</v>
      </c>
      <c r="I12" s="158">
        <f t="shared" si="1"/>
        <v>267.6874284</v>
      </c>
      <c r="J12" s="159">
        <f t="shared" si="2"/>
        <v>2896.466572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26.25" customHeight="1">
      <c r="A13" s="153">
        <v>6.0</v>
      </c>
      <c r="B13" s="174" t="s">
        <v>115</v>
      </c>
      <c r="C13" s="174">
        <v>1.5</v>
      </c>
      <c r="D13" s="250">
        <v>0.0846</v>
      </c>
      <c r="E13" s="251">
        <f>220.692*13.8</f>
        <v>3045.5496</v>
      </c>
      <c r="F13" s="251"/>
      <c r="G13" s="251"/>
      <c r="H13" s="157">
        <v>13.8</v>
      </c>
      <c r="I13" s="158">
        <f t="shared" si="1"/>
        <v>257.6534962</v>
      </c>
      <c r="J13" s="159">
        <f t="shared" si="2"/>
        <v>2787.896104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26.25" customHeight="1">
      <c r="A14" s="153">
        <v>7.0</v>
      </c>
      <c r="B14" s="174" t="s">
        <v>111</v>
      </c>
      <c r="C14" s="174">
        <v>30.5</v>
      </c>
      <c r="D14" s="250">
        <v>0.0493</v>
      </c>
      <c r="E14" s="251">
        <f>275.795*6</f>
        <v>1654.77</v>
      </c>
      <c r="F14" s="251"/>
      <c r="G14" s="251"/>
      <c r="H14" s="157">
        <v>6.0</v>
      </c>
      <c r="I14" s="158">
        <f t="shared" si="1"/>
        <v>81.580161</v>
      </c>
      <c r="J14" s="159">
        <f t="shared" si="2"/>
        <v>1573.189839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18.75" customHeight="1">
      <c r="A15" s="160"/>
      <c r="B15" s="161"/>
      <c r="C15" s="162"/>
      <c r="D15" s="163"/>
      <c r="E15" s="164">
        <f>SUM(E8:E14)</f>
        <v>26639.44023</v>
      </c>
      <c r="F15" s="165"/>
      <c r="G15" s="165"/>
      <c r="H15" s="166"/>
      <c r="I15" s="167">
        <f t="shared" ref="I15:J15" si="3">SUM(I8:I14)</f>
        <v>2193.676458</v>
      </c>
      <c r="J15" s="168">
        <f t="shared" si="3"/>
        <v>24445.76377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18.75" customHeight="1">
      <c r="A16" s="169"/>
      <c r="B16" s="144"/>
      <c r="C16" s="144"/>
      <c r="D16" s="170"/>
      <c r="E16" s="171"/>
      <c r="F16" s="151"/>
      <c r="G16" s="151"/>
      <c r="H16" s="147"/>
      <c r="I16" s="172"/>
      <c r="J16" s="139"/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18.75" customHeight="1">
      <c r="A17" s="139"/>
      <c r="B17" s="139"/>
      <c r="C17" s="139"/>
      <c r="D17" s="139"/>
      <c r="E17" s="139"/>
      <c r="F17" s="139"/>
      <c r="G17" s="139"/>
      <c r="H17" s="140"/>
      <c r="I17" s="139"/>
      <c r="J17" s="139"/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18.75" customHeight="1">
      <c r="A18" s="139"/>
      <c r="B18" s="139"/>
      <c r="C18" s="139"/>
      <c r="D18" s="139"/>
      <c r="E18" s="139"/>
      <c r="F18" s="139"/>
      <c r="G18" s="139"/>
      <c r="H18" s="140"/>
      <c r="I18" s="139"/>
      <c r="J18" s="139"/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18.75" customHeight="1">
      <c r="A19" s="139" t="s">
        <v>11</v>
      </c>
      <c r="B19" s="139"/>
      <c r="C19" s="139"/>
      <c r="D19" s="139"/>
      <c r="E19" s="139"/>
      <c r="F19" s="139"/>
      <c r="G19" s="139"/>
      <c r="H19" s="140"/>
      <c r="I19" s="139"/>
      <c r="J19" s="139"/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18.75" customHeight="1">
      <c r="A20" s="139"/>
      <c r="B20" s="139"/>
      <c r="C20" s="139"/>
      <c r="D20" s="139"/>
      <c r="E20" s="139"/>
      <c r="F20" s="139"/>
      <c r="G20" s="139"/>
      <c r="H20" s="140"/>
      <c r="I20" s="139"/>
      <c r="J20" s="139"/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40.5" customHeight="1">
      <c r="A21" s="173"/>
      <c r="B21" s="174" t="s">
        <v>12</v>
      </c>
      <c r="C21" s="175" t="s">
        <v>57</v>
      </c>
      <c r="D21" s="52"/>
      <c r="E21" s="53"/>
      <c r="F21" s="176"/>
      <c r="G21" s="176"/>
      <c r="H21" s="177" t="s">
        <v>14</v>
      </c>
      <c r="I21" s="174" t="s">
        <v>15</v>
      </c>
      <c r="J21" s="174" t="s">
        <v>16</v>
      </c>
      <c r="K21" s="139"/>
      <c r="L21" s="174" t="s">
        <v>17</v>
      </c>
      <c r="M21" s="174" t="s">
        <v>15</v>
      </c>
      <c r="N21" s="173" t="s">
        <v>18</v>
      </c>
      <c r="O21" s="139"/>
      <c r="P21" s="139"/>
      <c r="Q21" s="173" t="s">
        <v>58</v>
      </c>
      <c r="R21" s="178"/>
      <c r="S21" s="174" t="s">
        <v>17</v>
      </c>
      <c r="T21" s="174" t="s">
        <v>15</v>
      </c>
      <c r="U21" s="173" t="s">
        <v>18</v>
      </c>
      <c r="V21" s="139"/>
      <c r="W21" s="173" t="s">
        <v>19</v>
      </c>
      <c r="X21" s="173" t="s">
        <v>20</v>
      </c>
      <c r="Y21" s="173" t="s">
        <v>21</v>
      </c>
      <c r="Z21" s="173" t="s">
        <v>116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4">
        <v>1.0</v>
      </c>
      <c r="B22" s="179" t="s">
        <v>70</v>
      </c>
      <c r="C22" s="180">
        <v>86.0</v>
      </c>
      <c r="D22" s="180">
        <v>190.0</v>
      </c>
      <c r="E22" s="180">
        <v>160.0</v>
      </c>
      <c r="F22" s="180">
        <f t="shared" ref="F22:F59" si="5">VALUE(IF(RIGHT(B22, 1)="%", RIGHT(B22, 3), 0))</f>
        <v>0</v>
      </c>
      <c r="G22" s="180">
        <f t="shared" ref="G22:G59" si="6">+R22*C22/100*D22/100*E22/100</f>
        <v>61.30768</v>
      </c>
      <c r="H22" s="181">
        <f t="shared" ref="H22:H59" si="7">IF(F22=0, G22, F22*G22)</f>
        <v>61.30768</v>
      </c>
      <c r="I22" s="180">
        <v>1.0</v>
      </c>
      <c r="J22" s="182">
        <f t="shared" ref="J22:J59" si="8">+I22*H22</f>
        <v>61.30768</v>
      </c>
      <c r="K22" s="266"/>
      <c r="L22" s="267">
        <f>D22*25.4/1000</f>
        <v>4.826</v>
      </c>
      <c r="M22" s="268">
        <f>+I22</f>
        <v>1</v>
      </c>
      <c r="N22" s="268">
        <f>M22*L22</f>
        <v>4.826</v>
      </c>
      <c r="O22" s="266"/>
      <c r="P22" s="266"/>
      <c r="Q22" s="267"/>
      <c r="R22" s="183">
        <v>23.45</v>
      </c>
      <c r="S22" s="173">
        <f t="shared" ref="S22:S60" si="9">E22/100</f>
        <v>1.6</v>
      </c>
      <c r="T22" s="174">
        <f t="shared" ref="T22:T60" si="10">I22</f>
        <v>1</v>
      </c>
      <c r="U22" s="174">
        <f t="shared" ref="U22:U60" si="11">T22*S22</f>
        <v>1.6</v>
      </c>
      <c r="V22" s="184">
        <f t="shared" ref="V22:V59" si="12">R22*C22/100*D22/100*E22/100</f>
        <v>61.30768</v>
      </c>
      <c r="W22" s="173">
        <f t="shared" ref="W22:X22" si="4">C22/100</f>
        <v>0.86</v>
      </c>
      <c r="X22" s="173">
        <f t="shared" si="4"/>
        <v>1.9</v>
      </c>
      <c r="Y22" s="173">
        <f t="shared" ref="Y22:Y60" si="14">U22</f>
        <v>1.6</v>
      </c>
      <c r="Z22" s="185">
        <f t="shared" ref="Z22:Z60" si="15">W22*X22*Y22</f>
        <v>2.6144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4">
        <v>2.0</v>
      </c>
      <c r="B23" s="186" t="s">
        <v>70</v>
      </c>
      <c r="C23" s="186">
        <v>98.0</v>
      </c>
      <c r="D23" s="186">
        <v>190.0</v>
      </c>
      <c r="E23" s="186">
        <v>219.0</v>
      </c>
      <c r="F23" s="186">
        <f t="shared" si="5"/>
        <v>0</v>
      </c>
      <c r="G23" s="186">
        <f t="shared" si="6"/>
        <v>95.623941</v>
      </c>
      <c r="H23" s="187">
        <f t="shared" si="7"/>
        <v>95.623941</v>
      </c>
      <c r="I23" s="186">
        <v>1.0</v>
      </c>
      <c r="J23" s="188">
        <f t="shared" si="8"/>
        <v>95.623941</v>
      </c>
      <c r="K23" s="139"/>
      <c r="L23" s="173"/>
      <c r="M23" s="174"/>
      <c r="N23" s="174"/>
      <c r="O23" s="139"/>
      <c r="P23" s="139"/>
      <c r="Q23" s="173"/>
      <c r="R23" s="183">
        <v>23.45</v>
      </c>
      <c r="S23" s="173">
        <f t="shared" si="9"/>
        <v>2.19</v>
      </c>
      <c r="T23" s="174">
        <f t="shared" si="10"/>
        <v>1</v>
      </c>
      <c r="U23" s="174">
        <f t="shared" si="11"/>
        <v>2.19</v>
      </c>
      <c r="V23" s="184">
        <f t="shared" si="12"/>
        <v>95.623941</v>
      </c>
      <c r="W23" s="173">
        <f t="shared" ref="W23:X23" si="13">C23/100</f>
        <v>0.98</v>
      </c>
      <c r="X23" s="173">
        <f t="shared" si="13"/>
        <v>1.9</v>
      </c>
      <c r="Y23" s="173">
        <f t="shared" si="14"/>
        <v>2.19</v>
      </c>
      <c r="Z23" s="185">
        <f t="shared" si="15"/>
        <v>4.07778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7.0" customHeight="1">
      <c r="A24" s="174">
        <v>3.0</v>
      </c>
      <c r="B24" s="186" t="s">
        <v>70</v>
      </c>
      <c r="C24" s="186">
        <v>98.0</v>
      </c>
      <c r="D24" s="186">
        <v>190.0</v>
      </c>
      <c r="E24" s="186">
        <v>204.0</v>
      </c>
      <c r="F24" s="186">
        <f t="shared" si="5"/>
        <v>0</v>
      </c>
      <c r="G24" s="186">
        <f t="shared" si="6"/>
        <v>89.074356</v>
      </c>
      <c r="H24" s="187">
        <f t="shared" si="7"/>
        <v>89.074356</v>
      </c>
      <c r="I24" s="186">
        <v>1.0</v>
      </c>
      <c r="J24" s="188">
        <f t="shared" si="8"/>
        <v>89.074356</v>
      </c>
      <c r="K24" s="139"/>
      <c r="L24" s="173">
        <f t="shared" ref="L24:L46" si="17">D24*25.4/1000</f>
        <v>4.826</v>
      </c>
      <c r="M24" s="174">
        <f t="shared" ref="M24:M59" si="18">+I24</f>
        <v>1</v>
      </c>
      <c r="N24" s="174">
        <f t="shared" ref="N24:N46" si="19">M24*L24</f>
        <v>4.826</v>
      </c>
      <c r="O24" s="139"/>
      <c r="P24" s="139"/>
      <c r="Q24" s="173"/>
      <c r="R24" s="183">
        <v>23.45</v>
      </c>
      <c r="S24" s="173">
        <f t="shared" si="9"/>
        <v>2.04</v>
      </c>
      <c r="T24" s="174">
        <f t="shared" si="10"/>
        <v>1</v>
      </c>
      <c r="U24" s="174">
        <f t="shared" si="11"/>
        <v>2.04</v>
      </c>
      <c r="V24" s="184">
        <f t="shared" si="12"/>
        <v>89.074356</v>
      </c>
      <c r="W24" s="173">
        <f t="shared" ref="W24:X24" si="16">C24/100</f>
        <v>0.98</v>
      </c>
      <c r="X24" s="173">
        <f t="shared" si="16"/>
        <v>1.9</v>
      </c>
      <c r="Y24" s="173">
        <f t="shared" si="14"/>
        <v>2.04</v>
      </c>
      <c r="Z24" s="185">
        <f t="shared" si="15"/>
        <v>3.79848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7.0" customHeight="1">
      <c r="A25" s="174">
        <v>4.0</v>
      </c>
      <c r="B25" s="186" t="s">
        <v>70</v>
      </c>
      <c r="C25" s="186">
        <v>86.0</v>
      </c>
      <c r="D25" s="186">
        <v>190.0</v>
      </c>
      <c r="E25" s="186">
        <v>235.0</v>
      </c>
      <c r="F25" s="186">
        <f t="shared" si="5"/>
        <v>0</v>
      </c>
      <c r="G25" s="186">
        <f t="shared" si="6"/>
        <v>90.045655</v>
      </c>
      <c r="H25" s="187">
        <f t="shared" si="7"/>
        <v>90.045655</v>
      </c>
      <c r="I25" s="186">
        <v>1.0</v>
      </c>
      <c r="J25" s="188">
        <f t="shared" si="8"/>
        <v>90.045655</v>
      </c>
      <c r="K25" s="139"/>
      <c r="L25" s="173">
        <f t="shared" si="17"/>
        <v>4.826</v>
      </c>
      <c r="M25" s="174">
        <f t="shared" si="18"/>
        <v>1</v>
      </c>
      <c r="N25" s="174">
        <f t="shared" si="19"/>
        <v>4.826</v>
      </c>
      <c r="O25" s="139"/>
      <c r="P25" s="139"/>
      <c r="Q25" s="173"/>
      <c r="R25" s="183">
        <v>23.45</v>
      </c>
      <c r="S25" s="173">
        <f t="shared" si="9"/>
        <v>2.35</v>
      </c>
      <c r="T25" s="174">
        <f t="shared" si="10"/>
        <v>1</v>
      </c>
      <c r="U25" s="174">
        <f t="shared" si="11"/>
        <v>2.35</v>
      </c>
      <c r="V25" s="184">
        <f t="shared" si="12"/>
        <v>90.045655</v>
      </c>
      <c r="W25" s="173">
        <f t="shared" ref="W25:X25" si="20">C25/100</f>
        <v>0.86</v>
      </c>
      <c r="X25" s="173">
        <f t="shared" si="20"/>
        <v>1.9</v>
      </c>
      <c r="Y25" s="173">
        <f t="shared" si="14"/>
        <v>2.35</v>
      </c>
      <c r="Z25" s="185">
        <f t="shared" si="15"/>
        <v>3.8399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7.0" customHeight="1">
      <c r="A26" s="174">
        <v>5.0</v>
      </c>
      <c r="B26" s="186" t="s">
        <v>70</v>
      </c>
      <c r="C26" s="186">
        <v>99.0</v>
      </c>
      <c r="D26" s="186">
        <v>190.0</v>
      </c>
      <c r="E26" s="186">
        <v>86.0</v>
      </c>
      <c r="F26" s="186">
        <f t="shared" si="5"/>
        <v>0</v>
      </c>
      <c r="G26" s="186">
        <f t="shared" si="6"/>
        <v>37.934127</v>
      </c>
      <c r="H26" s="187">
        <f t="shared" si="7"/>
        <v>37.934127</v>
      </c>
      <c r="I26" s="186">
        <v>1.0</v>
      </c>
      <c r="J26" s="188">
        <f t="shared" si="8"/>
        <v>37.934127</v>
      </c>
      <c r="K26" s="139"/>
      <c r="L26" s="173">
        <f t="shared" si="17"/>
        <v>4.826</v>
      </c>
      <c r="M26" s="174">
        <f t="shared" si="18"/>
        <v>1</v>
      </c>
      <c r="N26" s="174">
        <f t="shared" si="19"/>
        <v>4.826</v>
      </c>
      <c r="O26" s="139"/>
      <c r="P26" s="139"/>
      <c r="Q26" s="173"/>
      <c r="R26" s="183">
        <v>23.45</v>
      </c>
      <c r="S26" s="173">
        <f t="shared" si="9"/>
        <v>0.86</v>
      </c>
      <c r="T26" s="174">
        <f t="shared" si="10"/>
        <v>1</v>
      </c>
      <c r="U26" s="174">
        <f t="shared" si="11"/>
        <v>0.86</v>
      </c>
      <c r="V26" s="184">
        <f t="shared" si="12"/>
        <v>37.934127</v>
      </c>
      <c r="W26" s="173">
        <f t="shared" ref="W26:X26" si="21">C26/100</f>
        <v>0.99</v>
      </c>
      <c r="X26" s="173">
        <f t="shared" si="21"/>
        <v>1.9</v>
      </c>
      <c r="Y26" s="173">
        <f t="shared" si="14"/>
        <v>0.86</v>
      </c>
      <c r="Z26" s="185">
        <f t="shared" si="15"/>
        <v>1.61766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7.0" customHeight="1">
      <c r="A27" s="174">
        <v>6.0</v>
      </c>
      <c r="B27" s="186" t="s">
        <v>70</v>
      </c>
      <c r="C27" s="186">
        <v>100.0</v>
      </c>
      <c r="D27" s="186">
        <v>190.0</v>
      </c>
      <c r="E27" s="186">
        <v>2781.0</v>
      </c>
      <c r="F27" s="186">
        <f t="shared" si="5"/>
        <v>0</v>
      </c>
      <c r="G27" s="186">
        <f t="shared" si="6"/>
        <v>1239.07455</v>
      </c>
      <c r="H27" s="187">
        <f t="shared" si="7"/>
        <v>1239.07455</v>
      </c>
      <c r="I27" s="186">
        <v>1.0</v>
      </c>
      <c r="J27" s="188">
        <f t="shared" si="8"/>
        <v>1239.07455</v>
      </c>
      <c r="K27" s="139"/>
      <c r="L27" s="173">
        <f t="shared" si="17"/>
        <v>4.826</v>
      </c>
      <c r="M27" s="174">
        <f t="shared" si="18"/>
        <v>1</v>
      </c>
      <c r="N27" s="174">
        <f t="shared" si="19"/>
        <v>4.826</v>
      </c>
      <c r="O27" s="139"/>
      <c r="P27" s="139"/>
      <c r="Q27" s="173">
        <v>1255.0</v>
      </c>
      <c r="R27" s="183">
        <v>23.45</v>
      </c>
      <c r="S27" s="173">
        <f t="shared" si="9"/>
        <v>27.81</v>
      </c>
      <c r="T27" s="174">
        <f t="shared" si="10"/>
        <v>1</v>
      </c>
      <c r="U27" s="174">
        <f t="shared" si="11"/>
        <v>27.81</v>
      </c>
      <c r="V27" s="184">
        <f t="shared" si="12"/>
        <v>1239.07455</v>
      </c>
      <c r="W27" s="173">
        <f t="shared" ref="W27:X27" si="22">C27/100</f>
        <v>1</v>
      </c>
      <c r="X27" s="173">
        <f t="shared" si="22"/>
        <v>1.9</v>
      </c>
      <c r="Y27" s="173">
        <f t="shared" si="14"/>
        <v>27.81</v>
      </c>
      <c r="Z27" s="185">
        <f t="shared" si="15"/>
        <v>52.839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7.0" customHeight="1">
      <c r="A28" s="174">
        <v>7.0</v>
      </c>
      <c r="B28" s="186" t="s">
        <v>70</v>
      </c>
      <c r="C28" s="186">
        <v>100.0</v>
      </c>
      <c r="D28" s="186">
        <v>190.0</v>
      </c>
      <c r="E28" s="186">
        <v>2767.0</v>
      </c>
      <c r="F28" s="186">
        <f t="shared" si="5"/>
        <v>0</v>
      </c>
      <c r="G28" s="186">
        <f t="shared" si="6"/>
        <v>1232.83685</v>
      </c>
      <c r="H28" s="187">
        <f t="shared" si="7"/>
        <v>1232.83685</v>
      </c>
      <c r="I28" s="186">
        <v>1.0</v>
      </c>
      <c r="J28" s="188">
        <f t="shared" si="8"/>
        <v>1232.83685</v>
      </c>
      <c r="K28" s="139"/>
      <c r="L28" s="173">
        <f t="shared" si="17"/>
        <v>4.826</v>
      </c>
      <c r="M28" s="174">
        <f t="shared" si="18"/>
        <v>1</v>
      </c>
      <c r="N28" s="174">
        <f t="shared" si="19"/>
        <v>4.826</v>
      </c>
      <c r="O28" s="139"/>
      <c r="P28" s="139"/>
      <c r="Q28" s="173">
        <v>1245.0</v>
      </c>
      <c r="R28" s="183">
        <v>23.45</v>
      </c>
      <c r="S28" s="173">
        <f t="shared" si="9"/>
        <v>27.67</v>
      </c>
      <c r="T28" s="174">
        <f t="shared" si="10"/>
        <v>1</v>
      </c>
      <c r="U28" s="174">
        <f t="shared" si="11"/>
        <v>27.67</v>
      </c>
      <c r="V28" s="184">
        <f t="shared" si="12"/>
        <v>1232.83685</v>
      </c>
      <c r="W28" s="173">
        <f t="shared" ref="W28:X28" si="23">C28/100</f>
        <v>1</v>
      </c>
      <c r="X28" s="173">
        <f t="shared" si="23"/>
        <v>1.9</v>
      </c>
      <c r="Y28" s="173">
        <f t="shared" si="14"/>
        <v>27.67</v>
      </c>
      <c r="Z28" s="185">
        <f t="shared" si="15"/>
        <v>52.573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74">
        <v>8.0</v>
      </c>
      <c r="B29" s="186" t="s">
        <v>70</v>
      </c>
      <c r="C29" s="186">
        <v>100.0</v>
      </c>
      <c r="D29" s="186">
        <v>190.0</v>
      </c>
      <c r="E29" s="186">
        <v>2782.0</v>
      </c>
      <c r="F29" s="186">
        <f t="shared" si="5"/>
        <v>0</v>
      </c>
      <c r="G29" s="186">
        <f t="shared" si="6"/>
        <v>1239.5201</v>
      </c>
      <c r="H29" s="187">
        <f t="shared" si="7"/>
        <v>1239.5201</v>
      </c>
      <c r="I29" s="186">
        <v>1.0</v>
      </c>
      <c r="J29" s="188">
        <f t="shared" si="8"/>
        <v>1239.5201</v>
      </c>
      <c r="K29" s="139"/>
      <c r="L29" s="173">
        <f t="shared" si="17"/>
        <v>4.826</v>
      </c>
      <c r="M29" s="174">
        <f t="shared" si="18"/>
        <v>1</v>
      </c>
      <c r="N29" s="174">
        <f t="shared" si="19"/>
        <v>4.826</v>
      </c>
      <c r="O29" s="139"/>
      <c r="P29" s="139"/>
      <c r="Q29" s="173">
        <v>1240.0</v>
      </c>
      <c r="R29" s="183">
        <v>23.45</v>
      </c>
      <c r="S29" s="173">
        <f t="shared" si="9"/>
        <v>27.82</v>
      </c>
      <c r="T29" s="174">
        <f t="shared" si="10"/>
        <v>1</v>
      </c>
      <c r="U29" s="174">
        <f t="shared" si="11"/>
        <v>27.82</v>
      </c>
      <c r="V29" s="184">
        <f t="shared" si="12"/>
        <v>1239.5201</v>
      </c>
      <c r="W29" s="173">
        <f t="shared" ref="W29:X29" si="24">C29/100</f>
        <v>1</v>
      </c>
      <c r="X29" s="173">
        <f t="shared" si="24"/>
        <v>1.9</v>
      </c>
      <c r="Y29" s="173">
        <f t="shared" si="14"/>
        <v>27.82</v>
      </c>
      <c r="Z29" s="185">
        <f t="shared" si="15"/>
        <v>52.858</v>
      </c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customHeight="1">
      <c r="A30" s="174">
        <v>9.0</v>
      </c>
      <c r="B30" s="186" t="s">
        <v>70</v>
      </c>
      <c r="C30" s="186">
        <v>100.0</v>
      </c>
      <c r="D30" s="186">
        <v>190.0</v>
      </c>
      <c r="E30" s="186">
        <v>2775.0</v>
      </c>
      <c r="F30" s="186">
        <f t="shared" si="5"/>
        <v>0</v>
      </c>
      <c r="G30" s="186">
        <f t="shared" si="6"/>
        <v>1236.40125</v>
      </c>
      <c r="H30" s="187">
        <f t="shared" si="7"/>
        <v>1236.40125</v>
      </c>
      <c r="I30" s="186">
        <v>1.0</v>
      </c>
      <c r="J30" s="188">
        <f t="shared" si="8"/>
        <v>1236.40125</v>
      </c>
      <c r="K30" s="139"/>
      <c r="L30" s="173">
        <f t="shared" si="17"/>
        <v>4.826</v>
      </c>
      <c r="M30" s="174">
        <f t="shared" si="18"/>
        <v>1</v>
      </c>
      <c r="N30" s="174">
        <f t="shared" si="19"/>
        <v>4.826</v>
      </c>
      <c r="O30" s="139"/>
      <c r="P30" s="139"/>
      <c r="Q30" s="173">
        <v>1235.0</v>
      </c>
      <c r="R30" s="183">
        <v>23.45</v>
      </c>
      <c r="S30" s="173">
        <f t="shared" si="9"/>
        <v>27.75</v>
      </c>
      <c r="T30" s="174">
        <f t="shared" si="10"/>
        <v>1</v>
      </c>
      <c r="U30" s="174">
        <f t="shared" si="11"/>
        <v>27.75</v>
      </c>
      <c r="V30" s="184">
        <f t="shared" si="12"/>
        <v>1236.40125</v>
      </c>
      <c r="W30" s="173">
        <f t="shared" ref="W30:X30" si="25">C30/100</f>
        <v>1</v>
      </c>
      <c r="X30" s="173">
        <f t="shared" si="25"/>
        <v>1.9</v>
      </c>
      <c r="Y30" s="173">
        <f t="shared" si="14"/>
        <v>27.75</v>
      </c>
      <c r="Z30" s="185">
        <f t="shared" si="15"/>
        <v>52.725</v>
      </c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7.0" customHeight="1">
      <c r="A31" s="174">
        <v>10.0</v>
      </c>
      <c r="B31" s="186" t="s">
        <v>70</v>
      </c>
      <c r="C31" s="186">
        <v>101.0</v>
      </c>
      <c r="D31" s="186">
        <v>190.0</v>
      </c>
      <c r="E31" s="186">
        <v>2772.0</v>
      </c>
      <c r="F31" s="186">
        <f t="shared" si="5"/>
        <v>0</v>
      </c>
      <c r="G31" s="186">
        <f t="shared" si="6"/>
        <v>1247.415246</v>
      </c>
      <c r="H31" s="187">
        <f t="shared" si="7"/>
        <v>1247.415246</v>
      </c>
      <c r="I31" s="186">
        <v>1.0</v>
      </c>
      <c r="J31" s="188">
        <f t="shared" si="8"/>
        <v>1247.415246</v>
      </c>
      <c r="K31" s="139"/>
      <c r="L31" s="173">
        <f t="shared" si="17"/>
        <v>4.826</v>
      </c>
      <c r="M31" s="174">
        <f t="shared" si="18"/>
        <v>1</v>
      </c>
      <c r="N31" s="174">
        <f t="shared" si="19"/>
        <v>4.826</v>
      </c>
      <c r="O31" s="139"/>
      <c r="P31" s="139"/>
      <c r="Q31" s="173">
        <v>1245.0</v>
      </c>
      <c r="R31" s="183">
        <v>23.45</v>
      </c>
      <c r="S31" s="173">
        <f t="shared" si="9"/>
        <v>27.72</v>
      </c>
      <c r="T31" s="174">
        <f t="shared" si="10"/>
        <v>1</v>
      </c>
      <c r="U31" s="174">
        <f t="shared" si="11"/>
        <v>27.72</v>
      </c>
      <c r="V31" s="184">
        <f t="shared" si="12"/>
        <v>1247.415246</v>
      </c>
      <c r="W31" s="173">
        <f t="shared" ref="W31:X31" si="26">C31/100</f>
        <v>1.01</v>
      </c>
      <c r="X31" s="173">
        <f t="shared" si="26"/>
        <v>1.9</v>
      </c>
      <c r="Y31" s="173">
        <f t="shared" si="14"/>
        <v>27.72</v>
      </c>
      <c r="Z31" s="185">
        <f t="shared" si="15"/>
        <v>53.19468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4">
        <v>11.0</v>
      </c>
      <c r="B32" s="186" t="s">
        <v>70</v>
      </c>
      <c r="C32" s="186">
        <v>100.0</v>
      </c>
      <c r="D32" s="186">
        <v>190.0</v>
      </c>
      <c r="E32" s="186">
        <v>2771.0</v>
      </c>
      <c r="F32" s="186">
        <f t="shared" si="5"/>
        <v>0</v>
      </c>
      <c r="G32" s="186">
        <f t="shared" si="6"/>
        <v>1234.61905</v>
      </c>
      <c r="H32" s="187">
        <f t="shared" si="7"/>
        <v>1234.61905</v>
      </c>
      <c r="I32" s="186">
        <v>1.0</v>
      </c>
      <c r="J32" s="188">
        <f t="shared" si="8"/>
        <v>1234.61905</v>
      </c>
      <c r="K32" s="139"/>
      <c r="L32" s="173">
        <f t="shared" si="17"/>
        <v>4.826</v>
      </c>
      <c r="M32" s="174">
        <f t="shared" si="18"/>
        <v>1</v>
      </c>
      <c r="N32" s="174">
        <f t="shared" si="19"/>
        <v>4.826</v>
      </c>
      <c r="O32" s="139"/>
      <c r="P32" s="139"/>
      <c r="Q32" s="173">
        <v>1245.0</v>
      </c>
      <c r="R32" s="183">
        <v>23.45</v>
      </c>
      <c r="S32" s="173">
        <f t="shared" si="9"/>
        <v>27.71</v>
      </c>
      <c r="T32" s="174">
        <f t="shared" si="10"/>
        <v>1</v>
      </c>
      <c r="U32" s="174">
        <f t="shared" si="11"/>
        <v>27.71</v>
      </c>
      <c r="V32" s="184">
        <f t="shared" si="12"/>
        <v>1234.61905</v>
      </c>
      <c r="W32" s="173">
        <f t="shared" ref="W32:X32" si="27">C32/100</f>
        <v>1</v>
      </c>
      <c r="X32" s="173">
        <f t="shared" si="27"/>
        <v>1.9</v>
      </c>
      <c r="Y32" s="173">
        <f t="shared" si="14"/>
        <v>27.71</v>
      </c>
      <c r="Z32" s="185">
        <f t="shared" si="15"/>
        <v>52.649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4">
        <v>12.0</v>
      </c>
      <c r="B33" s="186" t="s">
        <v>70</v>
      </c>
      <c r="C33" s="186">
        <v>101.0</v>
      </c>
      <c r="D33" s="186">
        <v>190.0</v>
      </c>
      <c r="E33" s="186">
        <v>2773.0</v>
      </c>
      <c r="F33" s="186">
        <f t="shared" si="5"/>
        <v>0</v>
      </c>
      <c r="G33" s="186">
        <f t="shared" si="6"/>
        <v>1247.865252</v>
      </c>
      <c r="H33" s="187">
        <f t="shared" si="7"/>
        <v>1247.865252</v>
      </c>
      <c r="I33" s="186">
        <v>1.0</v>
      </c>
      <c r="J33" s="188">
        <f t="shared" si="8"/>
        <v>1247.865252</v>
      </c>
      <c r="K33" s="139"/>
      <c r="L33" s="173">
        <f t="shared" si="17"/>
        <v>4.826</v>
      </c>
      <c r="M33" s="174">
        <f t="shared" si="18"/>
        <v>1</v>
      </c>
      <c r="N33" s="174">
        <f t="shared" si="19"/>
        <v>4.826</v>
      </c>
      <c r="O33" s="139"/>
      <c r="P33" s="139"/>
      <c r="Q33" s="173">
        <v>1245.0</v>
      </c>
      <c r="R33" s="183">
        <v>23.45</v>
      </c>
      <c r="S33" s="173">
        <f t="shared" si="9"/>
        <v>27.73</v>
      </c>
      <c r="T33" s="174">
        <f t="shared" si="10"/>
        <v>1</v>
      </c>
      <c r="U33" s="174">
        <f t="shared" si="11"/>
        <v>27.73</v>
      </c>
      <c r="V33" s="184">
        <f t="shared" si="12"/>
        <v>1247.865252</v>
      </c>
      <c r="W33" s="173">
        <f t="shared" ref="W33:X33" si="28">C33/100</f>
        <v>1.01</v>
      </c>
      <c r="X33" s="173">
        <f t="shared" si="28"/>
        <v>1.9</v>
      </c>
      <c r="Y33" s="173">
        <f t="shared" si="14"/>
        <v>27.73</v>
      </c>
      <c r="Z33" s="185">
        <f t="shared" si="15"/>
        <v>53.21387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4">
        <v>13.0</v>
      </c>
      <c r="B34" s="186" t="s">
        <v>70</v>
      </c>
      <c r="C34" s="186">
        <v>100.0</v>
      </c>
      <c r="D34" s="186">
        <v>190.0</v>
      </c>
      <c r="E34" s="186">
        <v>2771.0</v>
      </c>
      <c r="F34" s="186">
        <f t="shared" si="5"/>
        <v>0</v>
      </c>
      <c r="G34" s="186">
        <f t="shared" si="6"/>
        <v>1234.61905</v>
      </c>
      <c r="H34" s="187">
        <f t="shared" si="7"/>
        <v>1234.61905</v>
      </c>
      <c r="I34" s="186">
        <v>1.0</v>
      </c>
      <c r="J34" s="188">
        <f t="shared" si="8"/>
        <v>1234.61905</v>
      </c>
      <c r="K34" s="139"/>
      <c r="L34" s="173">
        <f t="shared" si="17"/>
        <v>4.826</v>
      </c>
      <c r="M34" s="174">
        <f t="shared" si="18"/>
        <v>1</v>
      </c>
      <c r="N34" s="174">
        <f t="shared" si="19"/>
        <v>4.826</v>
      </c>
      <c r="O34" s="139"/>
      <c r="P34" s="139"/>
      <c r="Q34" s="173">
        <v>1245.0</v>
      </c>
      <c r="R34" s="183">
        <v>23.45</v>
      </c>
      <c r="S34" s="173">
        <f t="shared" si="9"/>
        <v>27.71</v>
      </c>
      <c r="T34" s="174">
        <f t="shared" si="10"/>
        <v>1</v>
      </c>
      <c r="U34" s="174">
        <f t="shared" si="11"/>
        <v>27.71</v>
      </c>
      <c r="V34" s="184">
        <f t="shared" si="12"/>
        <v>1234.61905</v>
      </c>
      <c r="W34" s="173">
        <f t="shared" ref="W34:X34" si="29">C34/100</f>
        <v>1</v>
      </c>
      <c r="X34" s="173">
        <f t="shared" si="29"/>
        <v>1.9</v>
      </c>
      <c r="Y34" s="173">
        <f t="shared" si="14"/>
        <v>27.71</v>
      </c>
      <c r="Z34" s="185">
        <f t="shared" si="15"/>
        <v>52.649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4">
        <v>14.0</v>
      </c>
      <c r="B35" s="186" t="s">
        <v>70</v>
      </c>
      <c r="C35" s="186">
        <v>100.0</v>
      </c>
      <c r="D35" s="186">
        <v>190.0</v>
      </c>
      <c r="E35" s="186">
        <v>2776.0</v>
      </c>
      <c r="F35" s="186">
        <f t="shared" si="5"/>
        <v>0</v>
      </c>
      <c r="G35" s="186">
        <f t="shared" si="6"/>
        <v>1236.8468</v>
      </c>
      <c r="H35" s="187">
        <f t="shared" si="7"/>
        <v>1236.8468</v>
      </c>
      <c r="I35" s="186">
        <v>1.0</v>
      </c>
      <c r="J35" s="188">
        <f t="shared" si="8"/>
        <v>1236.8468</v>
      </c>
      <c r="K35" s="139"/>
      <c r="L35" s="173">
        <f t="shared" si="17"/>
        <v>4.826</v>
      </c>
      <c r="M35" s="174">
        <f t="shared" si="18"/>
        <v>1</v>
      </c>
      <c r="N35" s="174">
        <f t="shared" si="19"/>
        <v>4.826</v>
      </c>
      <c r="O35" s="139"/>
      <c r="P35" s="139"/>
      <c r="Q35" s="173">
        <v>1240.0</v>
      </c>
      <c r="R35" s="183">
        <v>23.45</v>
      </c>
      <c r="S35" s="173">
        <f t="shared" si="9"/>
        <v>27.76</v>
      </c>
      <c r="T35" s="174">
        <f t="shared" si="10"/>
        <v>1</v>
      </c>
      <c r="U35" s="174">
        <f t="shared" si="11"/>
        <v>27.76</v>
      </c>
      <c r="V35" s="184">
        <f t="shared" si="12"/>
        <v>1236.8468</v>
      </c>
      <c r="W35" s="173">
        <f t="shared" ref="W35:X35" si="30">C35/100</f>
        <v>1</v>
      </c>
      <c r="X35" s="173">
        <f t="shared" si="30"/>
        <v>1.9</v>
      </c>
      <c r="Y35" s="173">
        <f t="shared" si="14"/>
        <v>27.76</v>
      </c>
      <c r="Z35" s="185">
        <f t="shared" si="15"/>
        <v>52.744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4">
        <v>15.0</v>
      </c>
      <c r="B36" s="186" t="s">
        <v>70</v>
      </c>
      <c r="C36" s="186">
        <v>99.0</v>
      </c>
      <c r="D36" s="186">
        <v>190.0</v>
      </c>
      <c r="E36" s="186">
        <v>2778.0</v>
      </c>
      <c r="F36" s="186">
        <f t="shared" si="5"/>
        <v>0</v>
      </c>
      <c r="G36" s="186">
        <f t="shared" si="6"/>
        <v>1225.360521</v>
      </c>
      <c r="H36" s="187">
        <f t="shared" si="7"/>
        <v>1225.360521</v>
      </c>
      <c r="I36" s="186">
        <v>1.0</v>
      </c>
      <c r="J36" s="188">
        <f t="shared" si="8"/>
        <v>1225.360521</v>
      </c>
      <c r="K36" s="139"/>
      <c r="L36" s="173">
        <f t="shared" si="17"/>
        <v>4.826</v>
      </c>
      <c r="M36" s="174">
        <f t="shared" si="18"/>
        <v>1</v>
      </c>
      <c r="N36" s="174">
        <f t="shared" si="19"/>
        <v>4.826</v>
      </c>
      <c r="O36" s="139"/>
      <c r="P36" s="139"/>
      <c r="Q36" s="173">
        <v>1240.0</v>
      </c>
      <c r="R36" s="183">
        <v>23.45</v>
      </c>
      <c r="S36" s="173">
        <f t="shared" si="9"/>
        <v>27.78</v>
      </c>
      <c r="T36" s="174">
        <f t="shared" si="10"/>
        <v>1</v>
      </c>
      <c r="U36" s="174">
        <f t="shared" si="11"/>
        <v>27.78</v>
      </c>
      <c r="V36" s="184">
        <f t="shared" si="12"/>
        <v>1225.360521</v>
      </c>
      <c r="W36" s="173">
        <f t="shared" ref="W36:X36" si="31">C36/100</f>
        <v>0.99</v>
      </c>
      <c r="X36" s="173">
        <f t="shared" si="31"/>
        <v>1.9</v>
      </c>
      <c r="Y36" s="173">
        <f t="shared" si="14"/>
        <v>27.78</v>
      </c>
      <c r="Z36" s="185">
        <f t="shared" si="15"/>
        <v>52.25418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4">
        <v>16.0</v>
      </c>
      <c r="B37" s="179" t="s">
        <v>117</v>
      </c>
      <c r="C37" s="180">
        <v>80.0</v>
      </c>
      <c r="D37" s="180">
        <v>219.0</v>
      </c>
      <c r="E37" s="180">
        <v>200.0</v>
      </c>
      <c r="F37" s="180">
        <f t="shared" si="5"/>
        <v>0</v>
      </c>
      <c r="G37" s="180">
        <f t="shared" si="6"/>
        <v>60.75936</v>
      </c>
      <c r="H37" s="181">
        <f t="shared" si="7"/>
        <v>60.75936</v>
      </c>
      <c r="I37" s="180">
        <v>1.0</v>
      </c>
      <c r="J37" s="182">
        <f t="shared" si="8"/>
        <v>60.75936</v>
      </c>
      <c r="K37" s="266"/>
      <c r="L37" s="267">
        <f t="shared" si="17"/>
        <v>5.5626</v>
      </c>
      <c r="M37" s="268">
        <f t="shared" si="18"/>
        <v>1</v>
      </c>
      <c r="N37" s="268">
        <f t="shared" si="19"/>
        <v>5.5626</v>
      </c>
      <c r="O37" s="266"/>
      <c r="P37" s="266"/>
      <c r="Q37" s="267"/>
      <c r="R37" s="183">
        <v>17.34</v>
      </c>
      <c r="S37" s="173">
        <f t="shared" si="9"/>
        <v>2</v>
      </c>
      <c r="T37" s="174">
        <f t="shared" si="10"/>
        <v>1</v>
      </c>
      <c r="U37" s="174">
        <f t="shared" si="11"/>
        <v>2</v>
      </c>
      <c r="V37" s="184">
        <f t="shared" si="12"/>
        <v>60.75936</v>
      </c>
      <c r="W37" s="173">
        <f t="shared" ref="W37:X37" si="32">C37/100</f>
        <v>0.8</v>
      </c>
      <c r="X37" s="173">
        <f t="shared" si="32"/>
        <v>2.19</v>
      </c>
      <c r="Y37" s="173">
        <f t="shared" si="14"/>
        <v>2</v>
      </c>
      <c r="Z37" s="185">
        <f t="shared" si="15"/>
        <v>3.504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4">
        <v>17.0</v>
      </c>
      <c r="B38" s="186" t="s">
        <v>117</v>
      </c>
      <c r="C38" s="186">
        <v>80.0</v>
      </c>
      <c r="D38" s="186">
        <v>219.0</v>
      </c>
      <c r="E38" s="186">
        <v>90.0</v>
      </c>
      <c r="F38" s="186">
        <f t="shared" si="5"/>
        <v>0</v>
      </c>
      <c r="G38" s="186">
        <f t="shared" si="6"/>
        <v>27.341712</v>
      </c>
      <c r="H38" s="187">
        <f t="shared" si="7"/>
        <v>27.341712</v>
      </c>
      <c r="I38" s="186">
        <v>1.0</v>
      </c>
      <c r="J38" s="188">
        <f t="shared" si="8"/>
        <v>27.341712</v>
      </c>
      <c r="K38" s="139"/>
      <c r="L38" s="173">
        <f t="shared" si="17"/>
        <v>5.5626</v>
      </c>
      <c r="M38" s="174">
        <f t="shared" si="18"/>
        <v>1</v>
      </c>
      <c r="N38" s="174">
        <f t="shared" si="19"/>
        <v>5.5626</v>
      </c>
      <c r="O38" s="139"/>
      <c r="P38" s="139"/>
      <c r="Q38" s="173"/>
      <c r="R38" s="183">
        <v>17.34</v>
      </c>
      <c r="S38" s="173">
        <f t="shared" si="9"/>
        <v>0.9</v>
      </c>
      <c r="T38" s="174">
        <f t="shared" si="10"/>
        <v>1</v>
      </c>
      <c r="U38" s="174">
        <f t="shared" si="11"/>
        <v>0.9</v>
      </c>
      <c r="V38" s="184">
        <f t="shared" si="12"/>
        <v>27.341712</v>
      </c>
      <c r="W38" s="173">
        <f t="shared" ref="W38:X38" si="33">C38/100</f>
        <v>0.8</v>
      </c>
      <c r="X38" s="173">
        <f t="shared" si="33"/>
        <v>2.19</v>
      </c>
      <c r="Y38" s="173">
        <f t="shared" si="14"/>
        <v>0.9</v>
      </c>
      <c r="Z38" s="185">
        <f t="shared" si="15"/>
        <v>1.5768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4">
        <v>18.0</v>
      </c>
      <c r="B39" s="186" t="s">
        <v>117</v>
      </c>
      <c r="C39" s="186">
        <v>104.0</v>
      </c>
      <c r="D39" s="186">
        <v>219.0</v>
      </c>
      <c r="E39" s="186">
        <v>136.0</v>
      </c>
      <c r="F39" s="186">
        <f t="shared" si="5"/>
        <v>0</v>
      </c>
      <c r="G39" s="186">
        <f t="shared" si="6"/>
        <v>53.71127424</v>
      </c>
      <c r="H39" s="187">
        <f t="shared" si="7"/>
        <v>53.71127424</v>
      </c>
      <c r="I39" s="186">
        <v>1.0</v>
      </c>
      <c r="J39" s="188">
        <f t="shared" si="8"/>
        <v>53.71127424</v>
      </c>
      <c r="K39" s="139"/>
      <c r="L39" s="173">
        <f t="shared" si="17"/>
        <v>5.5626</v>
      </c>
      <c r="M39" s="174">
        <f t="shared" si="18"/>
        <v>1</v>
      </c>
      <c r="N39" s="174">
        <f t="shared" si="19"/>
        <v>5.5626</v>
      </c>
      <c r="O39" s="139"/>
      <c r="P39" s="139"/>
      <c r="Q39" s="173"/>
      <c r="R39" s="183">
        <v>17.34</v>
      </c>
      <c r="S39" s="173">
        <f t="shared" si="9"/>
        <v>1.36</v>
      </c>
      <c r="T39" s="174">
        <f t="shared" si="10"/>
        <v>1</v>
      </c>
      <c r="U39" s="174">
        <f t="shared" si="11"/>
        <v>1.36</v>
      </c>
      <c r="V39" s="184">
        <f t="shared" si="12"/>
        <v>53.71127424</v>
      </c>
      <c r="W39" s="173">
        <f t="shared" ref="W39:X39" si="34">C39/100</f>
        <v>1.04</v>
      </c>
      <c r="X39" s="173">
        <f t="shared" si="34"/>
        <v>2.19</v>
      </c>
      <c r="Y39" s="173">
        <f t="shared" si="14"/>
        <v>1.36</v>
      </c>
      <c r="Z39" s="185">
        <f t="shared" si="15"/>
        <v>3.097536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4">
        <v>19.0</v>
      </c>
      <c r="B40" s="186" t="s">
        <v>117</v>
      </c>
      <c r="C40" s="186">
        <v>106.0</v>
      </c>
      <c r="D40" s="186">
        <v>220.0</v>
      </c>
      <c r="E40" s="186">
        <v>2731.0</v>
      </c>
      <c r="F40" s="186">
        <f t="shared" si="5"/>
        <v>0</v>
      </c>
      <c r="G40" s="186">
        <f t="shared" si="6"/>
        <v>1104.331193</v>
      </c>
      <c r="H40" s="187">
        <f t="shared" si="7"/>
        <v>1104.331193</v>
      </c>
      <c r="I40" s="186">
        <v>1.0</v>
      </c>
      <c r="J40" s="188">
        <f t="shared" si="8"/>
        <v>1104.331193</v>
      </c>
      <c r="K40" s="139"/>
      <c r="L40" s="173">
        <f t="shared" si="17"/>
        <v>5.588</v>
      </c>
      <c r="M40" s="174">
        <f t="shared" si="18"/>
        <v>1</v>
      </c>
      <c r="N40" s="174">
        <f t="shared" si="19"/>
        <v>5.588</v>
      </c>
      <c r="O40" s="139"/>
      <c r="P40" s="139"/>
      <c r="Q40" s="173">
        <v>1180.0</v>
      </c>
      <c r="R40" s="183">
        <v>17.34</v>
      </c>
      <c r="S40" s="173">
        <f t="shared" si="9"/>
        <v>27.31</v>
      </c>
      <c r="T40" s="174">
        <f t="shared" si="10"/>
        <v>1</v>
      </c>
      <c r="U40" s="174">
        <f t="shared" si="11"/>
        <v>27.31</v>
      </c>
      <c r="V40" s="184">
        <f t="shared" si="12"/>
        <v>1104.331193</v>
      </c>
      <c r="W40" s="173">
        <f t="shared" ref="W40:X40" si="35">C40/100</f>
        <v>1.06</v>
      </c>
      <c r="X40" s="173">
        <f t="shared" si="35"/>
        <v>2.2</v>
      </c>
      <c r="Y40" s="173">
        <f t="shared" si="14"/>
        <v>27.31</v>
      </c>
      <c r="Z40" s="185">
        <f t="shared" si="15"/>
        <v>63.68692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4">
        <v>20.0</v>
      </c>
      <c r="B41" s="186" t="s">
        <v>117</v>
      </c>
      <c r="C41" s="186">
        <v>108.0</v>
      </c>
      <c r="D41" s="186">
        <v>220.0</v>
      </c>
      <c r="E41" s="186">
        <v>1772.0</v>
      </c>
      <c r="F41" s="186">
        <f t="shared" si="5"/>
        <v>0</v>
      </c>
      <c r="G41" s="186">
        <f t="shared" si="6"/>
        <v>730.0611648</v>
      </c>
      <c r="H41" s="187">
        <f t="shared" si="7"/>
        <v>730.0611648</v>
      </c>
      <c r="I41" s="186">
        <v>1.0</v>
      </c>
      <c r="J41" s="188">
        <f t="shared" si="8"/>
        <v>730.0611648</v>
      </c>
      <c r="K41" s="139"/>
      <c r="L41" s="173">
        <f t="shared" si="17"/>
        <v>5.588</v>
      </c>
      <c r="M41" s="174">
        <f t="shared" si="18"/>
        <v>1</v>
      </c>
      <c r="N41" s="174">
        <f t="shared" si="19"/>
        <v>5.588</v>
      </c>
      <c r="O41" s="139"/>
      <c r="P41" s="139"/>
      <c r="Q41" s="173">
        <v>730.0</v>
      </c>
      <c r="R41" s="183">
        <v>17.34</v>
      </c>
      <c r="S41" s="173">
        <f t="shared" si="9"/>
        <v>17.72</v>
      </c>
      <c r="T41" s="174">
        <f t="shared" si="10"/>
        <v>1</v>
      </c>
      <c r="U41" s="174">
        <f t="shared" si="11"/>
        <v>17.72</v>
      </c>
      <c r="V41" s="184">
        <f t="shared" si="12"/>
        <v>730.0611648</v>
      </c>
      <c r="W41" s="173">
        <f t="shared" ref="W41:X41" si="36">C41/100</f>
        <v>1.08</v>
      </c>
      <c r="X41" s="173">
        <f t="shared" si="36"/>
        <v>2.2</v>
      </c>
      <c r="Y41" s="173">
        <f t="shared" si="14"/>
        <v>17.72</v>
      </c>
      <c r="Z41" s="185">
        <f t="shared" si="15"/>
        <v>42.10272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4">
        <v>21.0</v>
      </c>
      <c r="B42" s="179" t="s">
        <v>117</v>
      </c>
      <c r="C42" s="180">
        <v>75.0</v>
      </c>
      <c r="D42" s="180">
        <v>219.0</v>
      </c>
      <c r="E42" s="180">
        <v>209.0</v>
      </c>
      <c r="F42" s="180">
        <f t="shared" si="5"/>
        <v>0</v>
      </c>
      <c r="G42" s="180">
        <f t="shared" si="6"/>
        <v>59.5251855</v>
      </c>
      <c r="H42" s="181">
        <f t="shared" si="7"/>
        <v>59.5251855</v>
      </c>
      <c r="I42" s="180">
        <v>1.0</v>
      </c>
      <c r="J42" s="182">
        <f t="shared" si="8"/>
        <v>59.5251855</v>
      </c>
      <c r="K42" s="266"/>
      <c r="L42" s="267">
        <f t="shared" si="17"/>
        <v>5.5626</v>
      </c>
      <c r="M42" s="268">
        <f t="shared" si="18"/>
        <v>1</v>
      </c>
      <c r="N42" s="268">
        <f t="shared" si="19"/>
        <v>5.5626</v>
      </c>
      <c r="O42" s="266"/>
      <c r="P42" s="266"/>
      <c r="Q42" s="267"/>
      <c r="R42" s="183">
        <v>17.34</v>
      </c>
      <c r="S42" s="173">
        <f t="shared" si="9"/>
        <v>2.09</v>
      </c>
      <c r="T42" s="174">
        <f t="shared" si="10"/>
        <v>1</v>
      </c>
      <c r="U42" s="174">
        <f t="shared" si="11"/>
        <v>2.09</v>
      </c>
      <c r="V42" s="184">
        <f t="shared" si="12"/>
        <v>59.5251855</v>
      </c>
      <c r="W42" s="173">
        <f t="shared" ref="W42:X42" si="37">C42/100</f>
        <v>0.75</v>
      </c>
      <c r="X42" s="173">
        <f t="shared" si="37"/>
        <v>2.19</v>
      </c>
      <c r="Y42" s="173">
        <f t="shared" si="14"/>
        <v>2.09</v>
      </c>
      <c r="Z42" s="185">
        <f t="shared" si="15"/>
        <v>3.432825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4">
        <v>22.0</v>
      </c>
      <c r="B43" s="186" t="s">
        <v>117</v>
      </c>
      <c r="C43" s="186">
        <v>104.0</v>
      </c>
      <c r="D43" s="186">
        <v>219.0</v>
      </c>
      <c r="E43" s="186">
        <v>272.0</v>
      </c>
      <c r="F43" s="186">
        <f t="shared" si="5"/>
        <v>0</v>
      </c>
      <c r="G43" s="186">
        <f t="shared" si="6"/>
        <v>107.4225485</v>
      </c>
      <c r="H43" s="187">
        <f t="shared" si="7"/>
        <v>107.4225485</v>
      </c>
      <c r="I43" s="186">
        <v>1.0</v>
      </c>
      <c r="J43" s="188">
        <f t="shared" si="8"/>
        <v>107.4225485</v>
      </c>
      <c r="K43" s="139"/>
      <c r="L43" s="173">
        <f t="shared" si="17"/>
        <v>5.5626</v>
      </c>
      <c r="M43" s="174">
        <f t="shared" si="18"/>
        <v>1</v>
      </c>
      <c r="N43" s="174">
        <f t="shared" si="19"/>
        <v>5.5626</v>
      </c>
      <c r="O43" s="139"/>
      <c r="P43" s="139"/>
      <c r="Q43" s="173"/>
      <c r="R43" s="183">
        <v>17.34</v>
      </c>
      <c r="S43" s="173">
        <f t="shared" si="9"/>
        <v>2.72</v>
      </c>
      <c r="T43" s="174">
        <f t="shared" si="10"/>
        <v>1</v>
      </c>
      <c r="U43" s="174">
        <f t="shared" si="11"/>
        <v>2.72</v>
      </c>
      <c r="V43" s="184">
        <f t="shared" si="12"/>
        <v>107.4225485</v>
      </c>
      <c r="W43" s="173">
        <f t="shared" ref="W43:X43" si="38">C43/100</f>
        <v>1.04</v>
      </c>
      <c r="X43" s="173">
        <f t="shared" si="38"/>
        <v>2.19</v>
      </c>
      <c r="Y43" s="173">
        <f t="shared" si="14"/>
        <v>2.72</v>
      </c>
      <c r="Z43" s="185">
        <f t="shared" si="15"/>
        <v>6.195072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4">
        <v>23.0</v>
      </c>
      <c r="B44" s="186" t="s">
        <v>117</v>
      </c>
      <c r="C44" s="186">
        <v>104.0</v>
      </c>
      <c r="D44" s="186">
        <v>219.0</v>
      </c>
      <c r="E44" s="186">
        <v>204.0</v>
      </c>
      <c r="F44" s="186">
        <f t="shared" si="5"/>
        <v>0</v>
      </c>
      <c r="G44" s="186">
        <f t="shared" si="6"/>
        <v>80.56691136</v>
      </c>
      <c r="H44" s="187">
        <f t="shared" si="7"/>
        <v>80.56691136</v>
      </c>
      <c r="I44" s="186">
        <v>1.0</v>
      </c>
      <c r="J44" s="188">
        <f t="shared" si="8"/>
        <v>80.56691136</v>
      </c>
      <c r="K44" s="139"/>
      <c r="L44" s="173">
        <f t="shared" si="17"/>
        <v>5.5626</v>
      </c>
      <c r="M44" s="174">
        <f t="shared" si="18"/>
        <v>1</v>
      </c>
      <c r="N44" s="174">
        <f t="shared" si="19"/>
        <v>5.5626</v>
      </c>
      <c r="O44" s="139"/>
      <c r="P44" s="139"/>
      <c r="Q44" s="173"/>
      <c r="R44" s="183">
        <v>17.34</v>
      </c>
      <c r="S44" s="173">
        <f t="shared" si="9"/>
        <v>2.04</v>
      </c>
      <c r="T44" s="174">
        <f t="shared" si="10"/>
        <v>1</v>
      </c>
      <c r="U44" s="174">
        <f t="shared" si="11"/>
        <v>2.04</v>
      </c>
      <c r="V44" s="184">
        <f t="shared" si="12"/>
        <v>80.56691136</v>
      </c>
      <c r="W44" s="173">
        <f t="shared" ref="W44:X44" si="39">C44/100</f>
        <v>1.04</v>
      </c>
      <c r="X44" s="173">
        <f t="shared" si="39"/>
        <v>2.19</v>
      </c>
      <c r="Y44" s="173">
        <f t="shared" si="14"/>
        <v>2.04</v>
      </c>
      <c r="Z44" s="185">
        <f t="shared" si="15"/>
        <v>4.646304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4">
        <v>24.0</v>
      </c>
      <c r="B45" s="186" t="s">
        <v>117</v>
      </c>
      <c r="C45" s="186">
        <v>107.0</v>
      </c>
      <c r="D45" s="186">
        <v>220.0</v>
      </c>
      <c r="E45" s="186">
        <v>2846.0</v>
      </c>
      <c r="F45" s="186">
        <f t="shared" si="5"/>
        <v>0</v>
      </c>
      <c r="G45" s="186">
        <f t="shared" si="6"/>
        <v>1161.690526</v>
      </c>
      <c r="H45" s="187">
        <f t="shared" si="7"/>
        <v>1161.690526</v>
      </c>
      <c r="I45" s="186">
        <v>1.0</v>
      </c>
      <c r="J45" s="188">
        <f t="shared" si="8"/>
        <v>1161.690526</v>
      </c>
      <c r="K45" s="139"/>
      <c r="L45" s="173">
        <f t="shared" si="17"/>
        <v>5.588</v>
      </c>
      <c r="M45" s="174">
        <f t="shared" si="18"/>
        <v>1</v>
      </c>
      <c r="N45" s="174">
        <f t="shared" si="19"/>
        <v>5.588</v>
      </c>
      <c r="O45" s="139"/>
      <c r="P45" s="139"/>
      <c r="Q45" s="173">
        <v>1165.0</v>
      </c>
      <c r="R45" s="183">
        <v>17.34</v>
      </c>
      <c r="S45" s="173">
        <f t="shared" si="9"/>
        <v>28.46</v>
      </c>
      <c r="T45" s="174">
        <f t="shared" si="10"/>
        <v>1</v>
      </c>
      <c r="U45" s="174">
        <f t="shared" si="11"/>
        <v>28.46</v>
      </c>
      <c r="V45" s="184">
        <f t="shared" si="12"/>
        <v>1161.690526</v>
      </c>
      <c r="W45" s="173">
        <f t="shared" ref="W45:X45" si="40">C45/100</f>
        <v>1.07</v>
      </c>
      <c r="X45" s="173">
        <f t="shared" si="40"/>
        <v>2.2</v>
      </c>
      <c r="Y45" s="173">
        <f t="shared" si="14"/>
        <v>28.46</v>
      </c>
      <c r="Z45" s="185">
        <f t="shared" si="15"/>
        <v>66.99484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4">
        <v>25.0</v>
      </c>
      <c r="B46" s="271" t="s">
        <v>109</v>
      </c>
      <c r="C46" s="180">
        <v>77.0</v>
      </c>
      <c r="D46" s="180">
        <v>202.0</v>
      </c>
      <c r="E46" s="180">
        <v>220.0</v>
      </c>
      <c r="F46" s="180">
        <f t="shared" si="5"/>
        <v>0</v>
      </c>
      <c r="G46" s="180">
        <f t="shared" si="6"/>
        <v>78.018864</v>
      </c>
      <c r="H46" s="181">
        <f t="shared" si="7"/>
        <v>78.018864</v>
      </c>
      <c r="I46" s="180">
        <v>1.0</v>
      </c>
      <c r="J46" s="182">
        <f t="shared" si="8"/>
        <v>78.018864</v>
      </c>
      <c r="K46" s="266"/>
      <c r="L46" s="267">
        <f t="shared" si="17"/>
        <v>5.1308</v>
      </c>
      <c r="M46" s="268">
        <f t="shared" si="18"/>
        <v>1</v>
      </c>
      <c r="N46" s="268">
        <f t="shared" si="19"/>
        <v>5.1308</v>
      </c>
      <c r="O46" s="266"/>
      <c r="P46" s="266"/>
      <c r="Q46" s="267"/>
      <c r="R46" s="183">
        <v>22.8</v>
      </c>
      <c r="S46" s="173">
        <f t="shared" si="9"/>
        <v>2.2</v>
      </c>
      <c r="T46" s="174">
        <f t="shared" si="10"/>
        <v>1</v>
      </c>
      <c r="U46" s="174">
        <f t="shared" si="11"/>
        <v>2.2</v>
      </c>
      <c r="V46" s="184">
        <f t="shared" si="12"/>
        <v>78.018864</v>
      </c>
      <c r="W46" s="173">
        <f t="shared" ref="W46:X46" si="41">C46/100</f>
        <v>0.77</v>
      </c>
      <c r="X46" s="173">
        <f t="shared" si="41"/>
        <v>2.02</v>
      </c>
      <c r="Y46" s="173">
        <f t="shared" si="14"/>
        <v>2.2</v>
      </c>
      <c r="Z46" s="185">
        <f t="shared" si="15"/>
        <v>3.42188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4">
        <v>26.0</v>
      </c>
      <c r="B47" s="174" t="s">
        <v>109</v>
      </c>
      <c r="C47" s="186">
        <v>73.0</v>
      </c>
      <c r="D47" s="186">
        <v>202.0</v>
      </c>
      <c r="E47" s="186">
        <v>212.0</v>
      </c>
      <c r="F47" s="186">
        <f t="shared" si="5"/>
        <v>0</v>
      </c>
      <c r="G47" s="186">
        <f t="shared" si="6"/>
        <v>71.2762656</v>
      </c>
      <c r="H47" s="187">
        <f t="shared" si="7"/>
        <v>71.2762656</v>
      </c>
      <c r="I47" s="186">
        <v>1.0</v>
      </c>
      <c r="J47" s="188">
        <f t="shared" si="8"/>
        <v>71.2762656</v>
      </c>
      <c r="K47" s="139"/>
      <c r="L47" s="208"/>
      <c r="M47" s="252">
        <f t="shared" si="18"/>
        <v>1</v>
      </c>
      <c r="N47" s="252"/>
      <c r="O47" s="139"/>
      <c r="P47" s="139"/>
      <c r="Q47" s="173"/>
      <c r="R47" s="183">
        <v>22.8</v>
      </c>
      <c r="S47" s="173">
        <f t="shared" si="9"/>
        <v>2.12</v>
      </c>
      <c r="T47" s="174">
        <f t="shared" si="10"/>
        <v>1</v>
      </c>
      <c r="U47" s="174">
        <f t="shared" si="11"/>
        <v>2.12</v>
      </c>
      <c r="V47" s="184">
        <f t="shared" si="12"/>
        <v>71.2762656</v>
      </c>
      <c r="W47" s="173">
        <f t="shared" ref="W47:X47" si="42">C47/100</f>
        <v>0.73</v>
      </c>
      <c r="X47" s="173">
        <f t="shared" si="42"/>
        <v>2.02</v>
      </c>
      <c r="Y47" s="173">
        <f t="shared" si="14"/>
        <v>2.12</v>
      </c>
      <c r="Z47" s="185">
        <f t="shared" si="15"/>
        <v>3.126152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4">
        <v>27.0</v>
      </c>
      <c r="B48" s="174" t="s">
        <v>109</v>
      </c>
      <c r="C48" s="186">
        <v>36.0</v>
      </c>
      <c r="D48" s="186">
        <v>202.0</v>
      </c>
      <c r="E48" s="186">
        <v>226.0</v>
      </c>
      <c r="F48" s="186">
        <f t="shared" si="5"/>
        <v>0</v>
      </c>
      <c r="G48" s="186">
        <f t="shared" si="6"/>
        <v>37.4711616</v>
      </c>
      <c r="H48" s="187">
        <f t="shared" si="7"/>
        <v>37.4711616</v>
      </c>
      <c r="I48" s="186">
        <v>1.0</v>
      </c>
      <c r="J48" s="188">
        <f t="shared" si="8"/>
        <v>37.4711616</v>
      </c>
      <c r="K48" s="139"/>
      <c r="L48" s="208"/>
      <c r="M48" s="252">
        <f t="shared" si="18"/>
        <v>1</v>
      </c>
      <c r="N48" s="252"/>
      <c r="O48" s="139"/>
      <c r="P48" s="139"/>
      <c r="Q48" s="173"/>
      <c r="R48" s="183">
        <v>22.8</v>
      </c>
      <c r="S48" s="173">
        <f t="shared" si="9"/>
        <v>2.26</v>
      </c>
      <c r="T48" s="174">
        <f t="shared" si="10"/>
        <v>1</v>
      </c>
      <c r="U48" s="174">
        <f t="shared" si="11"/>
        <v>2.26</v>
      </c>
      <c r="V48" s="184">
        <f t="shared" si="12"/>
        <v>37.4711616</v>
      </c>
      <c r="W48" s="173">
        <f t="shared" ref="W48:X48" si="43">C48/100</f>
        <v>0.36</v>
      </c>
      <c r="X48" s="173">
        <f t="shared" si="43"/>
        <v>2.02</v>
      </c>
      <c r="Y48" s="173">
        <f t="shared" si="14"/>
        <v>2.26</v>
      </c>
      <c r="Z48" s="185">
        <f t="shared" si="15"/>
        <v>1.643472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4">
        <v>28.0</v>
      </c>
      <c r="B49" s="174" t="s">
        <v>109</v>
      </c>
      <c r="C49" s="186">
        <v>102.0</v>
      </c>
      <c r="D49" s="186">
        <v>202.0</v>
      </c>
      <c r="E49" s="186">
        <v>95.0</v>
      </c>
      <c r="F49" s="186">
        <f t="shared" si="5"/>
        <v>0</v>
      </c>
      <c r="G49" s="186">
        <f t="shared" si="6"/>
        <v>44.628264</v>
      </c>
      <c r="H49" s="187">
        <f t="shared" si="7"/>
        <v>44.628264</v>
      </c>
      <c r="I49" s="186">
        <v>1.0</v>
      </c>
      <c r="J49" s="188">
        <f t="shared" si="8"/>
        <v>44.628264</v>
      </c>
      <c r="K49" s="139"/>
      <c r="L49" s="208"/>
      <c r="M49" s="252">
        <f t="shared" si="18"/>
        <v>1</v>
      </c>
      <c r="N49" s="252"/>
      <c r="O49" s="139"/>
      <c r="P49" s="139"/>
      <c r="Q49" s="173"/>
      <c r="R49" s="183">
        <v>22.8</v>
      </c>
      <c r="S49" s="173">
        <f t="shared" si="9"/>
        <v>0.95</v>
      </c>
      <c r="T49" s="174">
        <f t="shared" si="10"/>
        <v>1</v>
      </c>
      <c r="U49" s="174">
        <f t="shared" si="11"/>
        <v>0.95</v>
      </c>
      <c r="V49" s="184">
        <f t="shared" si="12"/>
        <v>44.628264</v>
      </c>
      <c r="W49" s="173">
        <f t="shared" ref="W49:X49" si="44">C49/100</f>
        <v>1.02</v>
      </c>
      <c r="X49" s="173">
        <f t="shared" si="44"/>
        <v>2.02</v>
      </c>
      <c r="Y49" s="173">
        <f t="shared" si="14"/>
        <v>0.95</v>
      </c>
      <c r="Z49" s="185">
        <f t="shared" si="15"/>
        <v>1.95738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4">
        <v>29.0</v>
      </c>
      <c r="B50" s="174" t="s">
        <v>109</v>
      </c>
      <c r="C50" s="186">
        <v>104.0</v>
      </c>
      <c r="D50" s="186">
        <v>203.0</v>
      </c>
      <c r="E50" s="186">
        <v>2731.0</v>
      </c>
      <c r="F50" s="186">
        <f t="shared" si="5"/>
        <v>0</v>
      </c>
      <c r="G50" s="186">
        <f t="shared" si="6"/>
        <v>1314.576682</v>
      </c>
      <c r="H50" s="187">
        <f t="shared" si="7"/>
        <v>1314.576682</v>
      </c>
      <c r="I50" s="186">
        <v>1.0</v>
      </c>
      <c r="J50" s="188">
        <f t="shared" si="8"/>
        <v>1314.576682</v>
      </c>
      <c r="K50" s="139"/>
      <c r="L50" s="208"/>
      <c r="M50" s="252">
        <f t="shared" si="18"/>
        <v>1</v>
      </c>
      <c r="N50" s="252"/>
      <c r="O50" s="139"/>
      <c r="P50" s="139"/>
      <c r="Q50" s="173">
        <v>1315.0</v>
      </c>
      <c r="R50" s="183">
        <v>22.8</v>
      </c>
      <c r="S50" s="173">
        <f t="shared" si="9"/>
        <v>27.31</v>
      </c>
      <c r="T50" s="174">
        <f t="shared" si="10"/>
        <v>1</v>
      </c>
      <c r="U50" s="174">
        <f t="shared" si="11"/>
        <v>27.31</v>
      </c>
      <c r="V50" s="184">
        <f t="shared" si="12"/>
        <v>1314.576682</v>
      </c>
      <c r="W50" s="173">
        <f t="shared" ref="W50:X50" si="45">C50/100</f>
        <v>1.04</v>
      </c>
      <c r="X50" s="173">
        <f t="shared" si="45"/>
        <v>2.03</v>
      </c>
      <c r="Y50" s="173">
        <f t="shared" si="14"/>
        <v>27.31</v>
      </c>
      <c r="Z50" s="185">
        <f t="shared" si="15"/>
        <v>57.656872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4">
        <v>30.0</v>
      </c>
      <c r="B51" s="174" t="s">
        <v>109</v>
      </c>
      <c r="C51" s="186">
        <v>97.0</v>
      </c>
      <c r="D51" s="186">
        <v>203.0</v>
      </c>
      <c r="E51" s="186">
        <v>2832.0</v>
      </c>
      <c r="F51" s="186">
        <f t="shared" si="5"/>
        <v>0</v>
      </c>
      <c r="G51" s="186">
        <f t="shared" si="6"/>
        <v>1271.439994</v>
      </c>
      <c r="H51" s="187">
        <f t="shared" si="7"/>
        <v>1271.439994</v>
      </c>
      <c r="I51" s="186">
        <v>1.0</v>
      </c>
      <c r="J51" s="188">
        <f t="shared" si="8"/>
        <v>1271.439994</v>
      </c>
      <c r="K51" s="139"/>
      <c r="L51" s="208"/>
      <c r="M51" s="252">
        <f t="shared" si="18"/>
        <v>1</v>
      </c>
      <c r="N51" s="252"/>
      <c r="O51" s="139"/>
      <c r="P51" s="139"/>
      <c r="Q51" s="173">
        <v>1305.0</v>
      </c>
      <c r="R51" s="183">
        <v>22.8</v>
      </c>
      <c r="S51" s="173">
        <f t="shared" si="9"/>
        <v>28.32</v>
      </c>
      <c r="T51" s="174">
        <f t="shared" si="10"/>
        <v>1</v>
      </c>
      <c r="U51" s="174">
        <f t="shared" si="11"/>
        <v>28.32</v>
      </c>
      <c r="V51" s="184">
        <f t="shared" si="12"/>
        <v>1271.439994</v>
      </c>
      <c r="W51" s="173">
        <f t="shared" ref="W51:X51" si="46">C51/100</f>
        <v>0.97</v>
      </c>
      <c r="X51" s="173">
        <f t="shared" si="46"/>
        <v>2.03</v>
      </c>
      <c r="Y51" s="173">
        <f t="shared" si="14"/>
        <v>28.32</v>
      </c>
      <c r="Z51" s="185">
        <f t="shared" si="15"/>
        <v>55.764912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4">
        <v>31.0</v>
      </c>
      <c r="B52" s="271" t="s">
        <v>115</v>
      </c>
      <c r="C52" s="180">
        <v>67.0</v>
      </c>
      <c r="D52" s="180">
        <v>202.0</v>
      </c>
      <c r="E52" s="180">
        <v>212.0</v>
      </c>
      <c r="F52" s="180">
        <f t="shared" si="5"/>
        <v>0</v>
      </c>
      <c r="G52" s="180">
        <f t="shared" si="6"/>
        <v>54.514952</v>
      </c>
      <c r="H52" s="181">
        <f t="shared" si="7"/>
        <v>54.514952</v>
      </c>
      <c r="I52" s="180">
        <v>1.0</v>
      </c>
      <c r="J52" s="182">
        <f t="shared" si="8"/>
        <v>54.514952</v>
      </c>
      <c r="K52" s="266"/>
      <c r="L52" s="269"/>
      <c r="M52" s="270">
        <f t="shared" si="18"/>
        <v>1</v>
      </c>
      <c r="N52" s="270"/>
      <c r="O52" s="266"/>
      <c r="P52" s="266"/>
      <c r="Q52" s="267"/>
      <c r="R52" s="183">
        <v>19.0</v>
      </c>
      <c r="S52" s="173">
        <f t="shared" si="9"/>
        <v>2.12</v>
      </c>
      <c r="T52" s="174">
        <f t="shared" si="10"/>
        <v>1</v>
      </c>
      <c r="U52" s="174">
        <f t="shared" si="11"/>
        <v>2.12</v>
      </c>
      <c r="V52" s="184">
        <f t="shared" si="12"/>
        <v>54.514952</v>
      </c>
      <c r="W52" s="173">
        <f t="shared" ref="W52:X52" si="47">C52/100</f>
        <v>0.67</v>
      </c>
      <c r="X52" s="173">
        <f t="shared" si="47"/>
        <v>2.02</v>
      </c>
      <c r="Y52" s="173">
        <f t="shared" si="14"/>
        <v>2.12</v>
      </c>
      <c r="Z52" s="185">
        <f t="shared" si="15"/>
        <v>2.869208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4">
        <v>32.0</v>
      </c>
      <c r="B53" s="174" t="s">
        <v>115</v>
      </c>
      <c r="C53" s="186">
        <v>103.0</v>
      </c>
      <c r="D53" s="186">
        <v>202.0</v>
      </c>
      <c r="E53" s="186">
        <v>147.0</v>
      </c>
      <c r="F53" s="186">
        <f t="shared" si="5"/>
        <v>0</v>
      </c>
      <c r="G53" s="186">
        <f t="shared" si="6"/>
        <v>58.111158</v>
      </c>
      <c r="H53" s="187">
        <f t="shared" si="7"/>
        <v>58.111158</v>
      </c>
      <c r="I53" s="186">
        <v>1.0</v>
      </c>
      <c r="J53" s="188">
        <f t="shared" si="8"/>
        <v>58.111158</v>
      </c>
      <c r="K53" s="139"/>
      <c r="L53" s="208"/>
      <c r="M53" s="252">
        <f t="shared" si="18"/>
        <v>1</v>
      </c>
      <c r="N53" s="252"/>
      <c r="O53" s="139"/>
      <c r="P53" s="139"/>
      <c r="Q53" s="173"/>
      <c r="R53" s="183">
        <v>19.0</v>
      </c>
      <c r="S53" s="173">
        <f t="shared" si="9"/>
        <v>1.47</v>
      </c>
      <c r="T53" s="174">
        <f t="shared" si="10"/>
        <v>1</v>
      </c>
      <c r="U53" s="174">
        <f t="shared" si="11"/>
        <v>1.47</v>
      </c>
      <c r="V53" s="184">
        <f t="shared" si="12"/>
        <v>58.111158</v>
      </c>
      <c r="W53" s="173">
        <f t="shared" ref="W53:X53" si="48">C53/100</f>
        <v>1.03</v>
      </c>
      <c r="X53" s="173">
        <f t="shared" si="48"/>
        <v>2.02</v>
      </c>
      <c r="Y53" s="173">
        <f t="shared" si="14"/>
        <v>1.47</v>
      </c>
      <c r="Z53" s="185">
        <f t="shared" si="15"/>
        <v>3.058482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4">
        <v>33.0</v>
      </c>
      <c r="B54" s="174" t="s">
        <v>115</v>
      </c>
      <c r="C54" s="186">
        <v>105.0</v>
      </c>
      <c r="D54" s="186">
        <v>203.0</v>
      </c>
      <c r="E54" s="186">
        <v>2775.0</v>
      </c>
      <c r="F54" s="186">
        <f t="shared" si="5"/>
        <v>0</v>
      </c>
      <c r="G54" s="186">
        <f t="shared" si="6"/>
        <v>1123.833375</v>
      </c>
      <c r="H54" s="187">
        <f t="shared" si="7"/>
        <v>1123.833375</v>
      </c>
      <c r="I54" s="186">
        <v>1.0</v>
      </c>
      <c r="J54" s="188">
        <f t="shared" si="8"/>
        <v>1123.833375</v>
      </c>
      <c r="K54" s="139"/>
      <c r="L54" s="208"/>
      <c r="M54" s="252">
        <f t="shared" si="18"/>
        <v>1</v>
      </c>
      <c r="N54" s="252"/>
      <c r="O54" s="139"/>
      <c r="P54" s="139"/>
      <c r="Q54" s="173"/>
      <c r="R54" s="183">
        <v>19.0</v>
      </c>
      <c r="S54" s="173">
        <f t="shared" si="9"/>
        <v>27.75</v>
      </c>
      <c r="T54" s="174">
        <f t="shared" si="10"/>
        <v>1</v>
      </c>
      <c r="U54" s="174">
        <f t="shared" si="11"/>
        <v>27.75</v>
      </c>
      <c r="V54" s="184">
        <f t="shared" si="12"/>
        <v>1123.833375</v>
      </c>
      <c r="W54" s="173">
        <f t="shared" ref="W54:X54" si="49">C54/100</f>
        <v>1.05</v>
      </c>
      <c r="X54" s="173">
        <f t="shared" si="49"/>
        <v>2.03</v>
      </c>
      <c r="Y54" s="173">
        <f t="shared" si="14"/>
        <v>27.75</v>
      </c>
      <c r="Z54" s="185">
        <f t="shared" si="15"/>
        <v>59.149125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4">
        <v>34.0</v>
      </c>
      <c r="B55" s="174" t="s">
        <v>115</v>
      </c>
      <c r="C55" s="186">
        <v>100.0</v>
      </c>
      <c r="D55" s="186">
        <v>203.0</v>
      </c>
      <c r="E55" s="186">
        <v>2852.0</v>
      </c>
      <c r="F55" s="186">
        <f t="shared" si="5"/>
        <v>0</v>
      </c>
      <c r="G55" s="186">
        <f t="shared" si="6"/>
        <v>1100.0164</v>
      </c>
      <c r="H55" s="187">
        <f t="shared" si="7"/>
        <v>1100.0164</v>
      </c>
      <c r="I55" s="186">
        <v>1.0</v>
      </c>
      <c r="J55" s="188">
        <f t="shared" si="8"/>
        <v>1100.0164</v>
      </c>
      <c r="K55" s="139"/>
      <c r="L55" s="208"/>
      <c r="M55" s="252">
        <f t="shared" si="18"/>
        <v>1</v>
      </c>
      <c r="N55" s="252"/>
      <c r="O55" s="139"/>
      <c r="P55" s="139"/>
      <c r="Q55" s="173"/>
      <c r="R55" s="183">
        <v>19.0</v>
      </c>
      <c r="S55" s="173">
        <f t="shared" si="9"/>
        <v>28.52</v>
      </c>
      <c r="T55" s="174">
        <f t="shared" si="10"/>
        <v>1</v>
      </c>
      <c r="U55" s="174">
        <f t="shared" si="11"/>
        <v>28.52</v>
      </c>
      <c r="V55" s="184">
        <f t="shared" si="12"/>
        <v>1100.0164</v>
      </c>
      <c r="W55" s="173">
        <f t="shared" ref="W55:X55" si="50">C55/100</f>
        <v>1</v>
      </c>
      <c r="X55" s="173">
        <f t="shared" si="50"/>
        <v>2.03</v>
      </c>
      <c r="Y55" s="173">
        <f t="shared" si="14"/>
        <v>28.52</v>
      </c>
      <c r="Z55" s="185">
        <f t="shared" si="15"/>
        <v>57.8956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4">
        <v>35.0</v>
      </c>
      <c r="B56" s="179" t="s">
        <v>111</v>
      </c>
      <c r="C56" s="180">
        <v>80.0</v>
      </c>
      <c r="D56" s="180">
        <v>202.0</v>
      </c>
      <c r="E56" s="180">
        <v>212.0</v>
      </c>
      <c r="F56" s="180">
        <f t="shared" si="5"/>
        <v>0</v>
      </c>
      <c r="G56" s="180">
        <f t="shared" si="6"/>
        <v>106.4433344</v>
      </c>
      <c r="H56" s="181">
        <f t="shared" si="7"/>
        <v>106.4433344</v>
      </c>
      <c r="I56" s="180">
        <v>1.0</v>
      </c>
      <c r="J56" s="182">
        <f t="shared" si="8"/>
        <v>106.4433344</v>
      </c>
      <c r="K56" s="266"/>
      <c r="L56" s="269"/>
      <c r="M56" s="270">
        <f t="shared" si="18"/>
        <v>1</v>
      </c>
      <c r="N56" s="270"/>
      <c r="O56" s="266"/>
      <c r="P56" s="266"/>
      <c r="Q56" s="267"/>
      <c r="R56" s="183">
        <v>31.07</v>
      </c>
      <c r="S56" s="173">
        <f t="shared" si="9"/>
        <v>2.12</v>
      </c>
      <c r="T56" s="174">
        <f t="shared" si="10"/>
        <v>1</v>
      </c>
      <c r="U56" s="174">
        <f t="shared" si="11"/>
        <v>2.12</v>
      </c>
      <c r="V56" s="184">
        <f t="shared" si="12"/>
        <v>106.4433344</v>
      </c>
      <c r="W56" s="173">
        <f t="shared" ref="W56:X56" si="51">C56/100</f>
        <v>0.8</v>
      </c>
      <c r="X56" s="173">
        <f t="shared" si="51"/>
        <v>2.02</v>
      </c>
      <c r="Y56" s="173">
        <f t="shared" si="14"/>
        <v>2.12</v>
      </c>
      <c r="Z56" s="185">
        <f t="shared" si="15"/>
        <v>3.42592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4">
        <v>36.0</v>
      </c>
      <c r="B57" s="186" t="s">
        <v>111</v>
      </c>
      <c r="C57" s="186">
        <v>92.0</v>
      </c>
      <c r="D57" s="186">
        <v>202.0</v>
      </c>
      <c r="E57" s="186">
        <v>154.0</v>
      </c>
      <c r="F57" s="186">
        <f t="shared" si="5"/>
        <v>0</v>
      </c>
      <c r="G57" s="186">
        <f t="shared" si="6"/>
        <v>88.92035152</v>
      </c>
      <c r="H57" s="187">
        <f t="shared" si="7"/>
        <v>88.92035152</v>
      </c>
      <c r="I57" s="186">
        <v>1.0</v>
      </c>
      <c r="J57" s="188">
        <f t="shared" si="8"/>
        <v>88.92035152</v>
      </c>
      <c r="K57" s="139"/>
      <c r="L57" s="208"/>
      <c r="M57" s="252">
        <f t="shared" si="18"/>
        <v>1</v>
      </c>
      <c r="N57" s="252"/>
      <c r="O57" s="139"/>
      <c r="P57" s="139"/>
      <c r="Q57" s="173"/>
      <c r="R57" s="183">
        <v>31.07</v>
      </c>
      <c r="S57" s="173">
        <f t="shared" si="9"/>
        <v>1.54</v>
      </c>
      <c r="T57" s="174">
        <f t="shared" si="10"/>
        <v>1</v>
      </c>
      <c r="U57" s="174">
        <f t="shared" si="11"/>
        <v>1.54</v>
      </c>
      <c r="V57" s="184">
        <f t="shared" si="12"/>
        <v>88.92035152</v>
      </c>
      <c r="W57" s="173">
        <f t="shared" ref="W57:X57" si="52">C57/100</f>
        <v>0.92</v>
      </c>
      <c r="X57" s="173">
        <f t="shared" si="52"/>
        <v>2.02</v>
      </c>
      <c r="Y57" s="173">
        <f t="shared" si="14"/>
        <v>1.54</v>
      </c>
      <c r="Z57" s="185">
        <f t="shared" si="15"/>
        <v>2.861936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4">
        <v>37.0</v>
      </c>
      <c r="B58" s="186" t="s">
        <v>111</v>
      </c>
      <c r="C58" s="186">
        <v>92.0</v>
      </c>
      <c r="D58" s="186">
        <v>202.0</v>
      </c>
      <c r="E58" s="186">
        <v>287.0</v>
      </c>
      <c r="F58" s="186">
        <f t="shared" si="5"/>
        <v>0</v>
      </c>
      <c r="G58" s="186">
        <f t="shared" si="6"/>
        <v>165.7152006</v>
      </c>
      <c r="H58" s="187">
        <f t="shared" si="7"/>
        <v>165.7152006</v>
      </c>
      <c r="I58" s="186">
        <v>1.0</v>
      </c>
      <c r="J58" s="188">
        <f t="shared" si="8"/>
        <v>165.7152006</v>
      </c>
      <c r="K58" s="139"/>
      <c r="L58" s="208"/>
      <c r="M58" s="252">
        <f t="shared" si="18"/>
        <v>1</v>
      </c>
      <c r="N58" s="252"/>
      <c r="O58" s="139"/>
      <c r="P58" s="139"/>
      <c r="Q58" s="173"/>
      <c r="R58" s="183">
        <v>31.07</v>
      </c>
      <c r="S58" s="173">
        <f t="shared" si="9"/>
        <v>2.87</v>
      </c>
      <c r="T58" s="174">
        <f t="shared" si="10"/>
        <v>1</v>
      </c>
      <c r="U58" s="174">
        <f t="shared" si="11"/>
        <v>2.87</v>
      </c>
      <c r="V58" s="184">
        <f t="shared" si="12"/>
        <v>165.7152006</v>
      </c>
      <c r="W58" s="173">
        <f t="shared" ref="W58:X58" si="53">C58/100</f>
        <v>0.92</v>
      </c>
      <c r="X58" s="173">
        <f t="shared" si="53"/>
        <v>2.02</v>
      </c>
      <c r="Y58" s="173">
        <f t="shared" si="14"/>
        <v>2.87</v>
      </c>
      <c r="Z58" s="185">
        <f t="shared" si="15"/>
        <v>5.333608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4">
        <v>38.0</v>
      </c>
      <c r="B59" s="186" t="s">
        <v>111</v>
      </c>
      <c r="C59" s="186">
        <v>100.0</v>
      </c>
      <c r="D59" s="186">
        <v>203.0</v>
      </c>
      <c r="E59" s="186">
        <v>1625.0</v>
      </c>
      <c r="F59" s="186">
        <f t="shared" si="5"/>
        <v>0</v>
      </c>
      <c r="G59" s="186">
        <f t="shared" si="6"/>
        <v>1024.921625</v>
      </c>
      <c r="H59" s="187">
        <f t="shared" si="7"/>
        <v>1024.921625</v>
      </c>
      <c r="I59" s="186">
        <v>1.0</v>
      </c>
      <c r="J59" s="188">
        <f t="shared" si="8"/>
        <v>1024.921625</v>
      </c>
      <c r="K59" s="139"/>
      <c r="L59" s="208"/>
      <c r="M59" s="252">
        <f t="shared" si="18"/>
        <v>1</v>
      </c>
      <c r="N59" s="252"/>
      <c r="O59" s="139"/>
      <c r="P59" s="139"/>
      <c r="Q59" s="173">
        <v>1025.0</v>
      </c>
      <c r="R59" s="183">
        <v>31.07</v>
      </c>
      <c r="S59" s="173">
        <f t="shared" si="9"/>
        <v>16.25</v>
      </c>
      <c r="T59" s="174">
        <f t="shared" si="10"/>
        <v>1</v>
      </c>
      <c r="U59" s="174">
        <f t="shared" si="11"/>
        <v>16.25</v>
      </c>
      <c r="V59" s="184">
        <f t="shared" si="12"/>
        <v>1024.921625</v>
      </c>
      <c r="W59" s="173">
        <f t="shared" ref="W59:X59" si="54">C59/100</f>
        <v>1</v>
      </c>
      <c r="X59" s="173">
        <f t="shared" si="54"/>
        <v>2.03</v>
      </c>
      <c r="Y59" s="173">
        <f t="shared" si="14"/>
        <v>16.25</v>
      </c>
      <c r="Z59" s="185">
        <f t="shared" si="15"/>
        <v>32.9875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4"/>
      <c r="B60" s="173"/>
      <c r="C60" s="173"/>
      <c r="D60" s="173"/>
      <c r="E60" s="173"/>
      <c r="F60" s="173"/>
      <c r="G60" s="173"/>
      <c r="H60" s="177"/>
      <c r="I60" s="174"/>
      <c r="J60" s="189">
        <f>+Q94</f>
        <v>141.2</v>
      </c>
      <c r="K60" s="139"/>
      <c r="L60" s="139"/>
      <c r="M60" s="139"/>
      <c r="N60" s="139"/>
      <c r="O60" s="139"/>
      <c r="P60" s="139"/>
      <c r="Q60" s="139"/>
      <c r="R60" s="190"/>
      <c r="S60" s="191">
        <f t="shared" si="9"/>
        <v>0</v>
      </c>
      <c r="T60" s="192" t="str">
        <f t="shared" si="10"/>
        <v/>
      </c>
      <c r="U60" s="192">
        <f t="shared" si="11"/>
        <v>0</v>
      </c>
      <c r="V60" s="193"/>
      <c r="W60" s="191">
        <f t="shared" ref="W60:X60" si="55">C60/100</f>
        <v>0</v>
      </c>
      <c r="X60" s="191">
        <f t="shared" si="55"/>
        <v>0</v>
      </c>
      <c r="Y60" s="191">
        <f t="shared" si="14"/>
        <v>0</v>
      </c>
      <c r="Z60" s="194">
        <f t="shared" si="15"/>
        <v>0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4"/>
      <c r="B61" s="195"/>
      <c r="C61" s="195"/>
      <c r="D61" s="195"/>
      <c r="E61" s="195"/>
      <c r="F61" s="195"/>
      <c r="G61" s="195"/>
      <c r="H61" s="196"/>
      <c r="I61" s="197">
        <f>SUM(I22:I59)</f>
        <v>38</v>
      </c>
      <c r="J61" s="198">
        <f>SUM(J22:J60)</f>
        <v>22815.04193</v>
      </c>
      <c r="K61" s="199"/>
      <c r="L61" s="199"/>
      <c r="M61" s="199"/>
      <c r="N61" s="199"/>
      <c r="O61" s="199"/>
      <c r="P61" s="199"/>
      <c r="Q61" s="199"/>
      <c r="R61" s="141"/>
      <c r="S61" s="199">
        <f>SUMIFS($T$22:$T$59,$S$22:$S$59,"&gt;=3")</f>
        <v>18</v>
      </c>
      <c r="T61" s="199">
        <f t="shared" ref="T61:U61" si="56">SUM(T22:T59)</f>
        <v>38</v>
      </c>
      <c r="U61" s="199">
        <f t="shared" si="56"/>
        <v>516.9</v>
      </c>
      <c r="V61" s="199"/>
      <c r="W61" s="199"/>
      <c r="X61" s="199"/>
      <c r="Y61" s="199"/>
      <c r="Z61" s="200">
        <f>SUM(Z22:Z60)</f>
        <v>1030.037014</v>
      </c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</row>
    <row r="62" ht="29.25" customHeight="1">
      <c r="A62" s="139"/>
      <c r="B62" s="139"/>
      <c r="C62" s="139"/>
      <c r="D62" s="139"/>
      <c r="E62" s="139"/>
      <c r="F62" s="139"/>
      <c r="G62" s="139"/>
      <c r="H62" s="140"/>
      <c r="I62" s="139"/>
      <c r="J62" s="139"/>
      <c r="K62" s="139"/>
      <c r="L62" s="139"/>
      <c r="M62" s="139"/>
      <c r="N62" s="139"/>
      <c r="O62" s="139"/>
      <c r="P62" s="139"/>
      <c r="Q62" s="139"/>
      <c r="R62" s="141"/>
      <c r="S62" s="193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9.25" customHeight="1">
      <c r="A63" s="139"/>
      <c r="B63" s="139"/>
      <c r="C63" s="139"/>
      <c r="D63" s="139"/>
      <c r="E63" s="139"/>
      <c r="F63" s="139"/>
      <c r="G63" s="139"/>
      <c r="H63" s="140"/>
      <c r="I63" s="139"/>
      <c r="J63" s="139"/>
      <c r="K63" s="139"/>
      <c r="L63" s="139"/>
      <c r="M63" s="139"/>
      <c r="N63" s="139"/>
      <c r="O63" s="139"/>
      <c r="P63" s="139"/>
      <c r="Q63" s="139"/>
      <c r="R63" s="190"/>
      <c r="S63" s="139"/>
      <c r="T63" s="139" t="s">
        <v>48</v>
      </c>
      <c r="U63" s="139" t="s">
        <v>60</v>
      </c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9.25" customHeight="1">
      <c r="A64" s="139"/>
      <c r="B64" s="139"/>
      <c r="C64" s="139"/>
      <c r="D64" s="139"/>
      <c r="E64" s="139"/>
      <c r="F64" s="139"/>
      <c r="G64" s="139"/>
      <c r="H64" s="140"/>
      <c r="I64" s="139"/>
      <c r="J64" s="139"/>
      <c r="K64" s="139"/>
      <c r="L64" s="139"/>
      <c r="M64" s="139"/>
      <c r="N64" s="139"/>
      <c r="O64" s="139"/>
      <c r="P64" s="139"/>
      <c r="Q64" s="139"/>
      <c r="R64" s="141"/>
      <c r="S64" s="139" t="s">
        <v>31</v>
      </c>
      <c r="T64" s="201">
        <f>SUMIFS($J$22:$J$59,$S$22:$S$59,"&gt;=3")</f>
        <v>21205.42963</v>
      </c>
      <c r="U64" s="202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9.25" customHeight="1">
      <c r="A65" s="139" t="s">
        <v>32</v>
      </c>
      <c r="B65" s="139"/>
      <c r="C65" s="139"/>
      <c r="D65" s="139" t="s">
        <v>33</v>
      </c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39" t="s">
        <v>34</v>
      </c>
      <c r="T65" s="203">
        <f>J61-T64</f>
        <v>1609.612302</v>
      </c>
      <c r="U65" s="202">
        <f>+SUMIFS($U$22:$U$59,$S$22:$S$59,"&gt;=3")</f>
        <v>479.1</v>
      </c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9.2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90"/>
      <c r="S66" s="139"/>
      <c r="T66" s="204">
        <f>+I61</f>
        <v>38</v>
      </c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39.0" customHeight="1">
      <c r="A67" s="173"/>
      <c r="B67" s="174" t="s">
        <v>12</v>
      </c>
      <c r="C67" s="175" t="s">
        <v>61</v>
      </c>
      <c r="D67" s="52"/>
      <c r="E67" s="53"/>
      <c r="F67" s="176"/>
      <c r="G67" s="176"/>
      <c r="H67" s="177" t="s">
        <v>14</v>
      </c>
      <c r="I67" s="174" t="s">
        <v>15</v>
      </c>
      <c r="J67" s="174" t="s">
        <v>16</v>
      </c>
      <c r="K67" s="139"/>
      <c r="L67" s="139"/>
      <c r="M67" s="139"/>
      <c r="N67" s="139"/>
      <c r="O67" s="139"/>
      <c r="P67" s="139"/>
      <c r="Q67" s="139"/>
      <c r="R67" s="141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54">
        <v>1.0</v>
      </c>
      <c r="B68" s="205" t="s">
        <v>70</v>
      </c>
      <c r="C68" s="205">
        <v>86.0</v>
      </c>
      <c r="D68" s="205">
        <v>190.0</v>
      </c>
      <c r="E68" s="205">
        <v>160.0</v>
      </c>
      <c r="F68" s="205">
        <f t="shared" ref="F68:F73" si="57">1-VALUE(IF(RIGHT(B68, 1)="%", RIGHT(B68, 3), 0))</f>
        <v>1</v>
      </c>
      <c r="G68" s="205">
        <f t="shared" ref="G68:G73" si="58">+Q68*C68/100*D68/100*E68/100</f>
        <v>0</v>
      </c>
      <c r="H68" s="206">
        <f t="shared" ref="H68:H73" si="59">IF(F68=0, G68, F68*G68)</f>
        <v>0</v>
      </c>
      <c r="I68" s="205">
        <v>1.0</v>
      </c>
      <c r="J68" s="207">
        <v>61.30768</v>
      </c>
      <c r="K68" s="139"/>
      <c r="L68" s="173">
        <f t="shared" ref="L68:L73" si="60">D68*25.4/1000</f>
        <v>4.826</v>
      </c>
      <c r="M68" s="174">
        <f t="shared" ref="M68:M73" si="61">+I68</f>
        <v>1</v>
      </c>
      <c r="N68" s="174">
        <f t="shared" ref="N68:N73" si="62">M68*L68</f>
        <v>4.826</v>
      </c>
      <c r="O68" s="139"/>
      <c r="P68" s="139"/>
      <c r="Q68" s="139"/>
      <c r="R68" s="141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7.0" customHeight="1">
      <c r="A69" s="154">
        <v>2.0</v>
      </c>
      <c r="B69" s="205" t="s">
        <v>117</v>
      </c>
      <c r="C69" s="205">
        <v>80.0</v>
      </c>
      <c r="D69" s="205">
        <v>219.0</v>
      </c>
      <c r="E69" s="205">
        <v>200.0</v>
      </c>
      <c r="F69" s="205">
        <f t="shared" si="57"/>
        <v>1</v>
      </c>
      <c r="G69" s="205">
        <f t="shared" si="58"/>
        <v>0</v>
      </c>
      <c r="H69" s="206">
        <f t="shared" si="59"/>
        <v>0</v>
      </c>
      <c r="I69" s="205">
        <v>1.0</v>
      </c>
      <c r="J69" s="207">
        <v>60.759359999999994</v>
      </c>
      <c r="K69" s="139"/>
      <c r="L69" s="173">
        <f t="shared" si="60"/>
        <v>5.5626</v>
      </c>
      <c r="M69" s="174">
        <f t="shared" si="61"/>
        <v>1</v>
      </c>
      <c r="N69" s="174">
        <f t="shared" si="62"/>
        <v>5.5626</v>
      </c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7.0" customHeight="1">
      <c r="A70" s="154">
        <v>3.0</v>
      </c>
      <c r="B70" s="253" t="s">
        <v>117</v>
      </c>
      <c r="C70" s="253">
        <v>75.0</v>
      </c>
      <c r="D70" s="253">
        <v>219.0</v>
      </c>
      <c r="E70" s="253">
        <v>209.0</v>
      </c>
      <c r="F70" s="253">
        <f t="shared" si="57"/>
        <v>1</v>
      </c>
      <c r="G70" s="253">
        <f t="shared" si="58"/>
        <v>0</v>
      </c>
      <c r="H70" s="254">
        <f t="shared" si="59"/>
        <v>0</v>
      </c>
      <c r="I70" s="253">
        <v>1.0</v>
      </c>
      <c r="J70" s="188">
        <v>59.525185500000006</v>
      </c>
      <c r="K70" s="139"/>
      <c r="L70" s="173">
        <f t="shared" si="60"/>
        <v>5.5626</v>
      </c>
      <c r="M70" s="174">
        <f t="shared" si="61"/>
        <v>1</v>
      </c>
      <c r="N70" s="174">
        <f t="shared" si="62"/>
        <v>5.5626</v>
      </c>
      <c r="O70" s="139"/>
      <c r="P70" s="139"/>
      <c r="Q70" s="139"/>
      <c r="R70" s="139"/>
      <c r="S70" s="255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54">
        <v>4.0</v>
      </c>
      <c r="B71" s="253" t="s">
        <v>109</v>
      </c>
      <c r="C71" s="253">
        <v>77.0</v>
      </c>
      <c r="D71" s="253">
        <v>202.0</v>
      </c>
      <c r="E71" s="253">
        <v>220.0</v>
      </c>
      <c r="F71" s="253">
        <f t="shared" si="57"/>
        <v>1</v>
      </c>
      <c r="G71" s="253">
        <f t="shared" si="58"/>
        <v>0</v>
      </c>
      <c r="H71" s="254">
        <f t="shared" si="59"/>
        <v>0</v>
      </c>
      <c r="I71" s="253">
        <v>1.0</v>
      </c>
      <c r="J71" s="188">
        <v>78.01886400000001</v>
      </c>
      <c r="K71" s="139"/>
      <c r="L71" s="173">
        <f t="shared" si="60"/>
        <v>5.1308</v>
      </c>
      <c r="M71" s="174">
        <f t="shared" si="61"/>
        <v>1</v>
      </c>
      <c r="N71" s="174">
        <f t="shared" si="62"/>
        <v>5.1308</v>
      </c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54">
        <v>5.0</v>
      </c>
      <c r="B72" s="253" t="s">
        <v>115</v>
      </c>
      <c r="C72" s="253">
        <v>67.0</v>
      </c>
      <c r="D72" s="253">
        <v>202.0</v>
      </c>
      <c r="E72" s="253">
        <v>212.0</v>
      </c>
      <c r="F72" s="253">
        <f t="shared" si="57"/>
        <v>1</v>
      </c>
      <c r="G72" s="253">
        <f t="shared" si="58"/>
        <v>0</v>
      </c>
      <c r="H72" s="254">
        <f t="shared" si="59"/>
        <v>0</v>
      </c>
      <c r="I72" s="253">
        <v>1.0</v>
      </c>
      <c r="J72" s="188">
        <v>54.514952</v>
      </c>
      <c r="K72" s="139"/>
      <c r="L72" s="173">
        <f t="shared" si="60"/>
        <v>5.1308</v>
      </c>
      <c r="M72" s="174">
        <f t="shared" si="61"/>
        <v>1</v>
      </c>
      <c r="N72" s="174">
        <f t="shared" si="62"/>
        <v>5.1308</v>
      </c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4">
        <v>6.0</v>
      </c>
      <c r="B73" s="253" t="s">
        <v>111</v>
      </c>
      <c r="C73" s="253">
        <v>80.0</v>
      </c>
      <c r="D73" s="253">
        <v>202.0</v>
      </c>
      <c r="E73" s="253">
        <v>212.0</v>
      </c>
      <c r="F73" s="253">
        <f t="shared" si="57"/>
        <v>1</v>
      </c>
      <c r="G73" s="253">
        <f t="shared" si="58"/>
        <v>0</v>
      </c>
      <c r="H73" s="254">
        <f t="shared" si="59"/>
        <v>0</v>
      </c>
      <c r="I73" s="253">
        <v>1.0</v>
      </c>
      <c r="J73" s="188">
        <f>+I73*H73</f>
        <v>0</v>
      </c>
      <c r="K73" s="139"/>
      <c r="L73" s="139">
        <f t="shared" si="60"/>
        <v>5.1308</v>
      </c>
      <c r="M73" s="234">
        <f t="shared" si="61"/>
        <v>1</v>
      </c>
      <c r="N73" s="234">
        <f t="shared" si="62"/>
        <v>5.1308</v>
      </c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4.75" customHeight="1">
      <c r="A74" s="174"/>
      <c r="B74" s="208"/>
      <c r="C74" s="208"/>
      <c r="D74" s="208"/>
      <c r="E74" s="208"/>
      <c r="F74" s="208"/>
      <c r="G74" s="208"/>
      <c r="H74" s="209" t="s">
        <v>38</v>
      </c>
      <c r="I74" s="208"/>
      <c r="J74" s="210">
        <f>SUM(J68:J73)</f>
        <v>314.1260415</v>
      </c>
      <c r="K74" s="139"/>
      <c r="L74" s="139"/>
      <c r="M74" s="139"/>
      <c r="N74" s="139"/>
      <c r="O74" s="139"/>
      <c r="P74" s="139"/>
      <c r="Q74" s="139"/>
      <c r="R74" s="141"/>
      <c r="S74" s="211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171"/>
      <c r="B75" s="144"/>
      <c r="C75" s="144"/>
      <c r="D75" s="144"/>
      <c r="E75" s="144"/>
      <c r="F75" s="144"/>
      <c r="G75" s="144"/>
      <c r="H75" s="145"/>
      <c r="I75" s="144"/>
      <c r="J75" s="172"/>
      <c r="K75" s="139"/>
      <c r="L75" s="139"/>
      <c r="M75" s="139"/>
      <c r="N75" s="139"/>
      <c r="O75" s="139"/>
      <c r="P75" s="139"/>
      <c r="Q75" s="139"/>
      <c r="R75" s="141"/>
      <c r="S75" s="211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139"/>
      <c r="B76" s="139"/>
      <c r="C76" s="139"/>
      <c r="D76" s="139"/>
      <c r="E76" s="139"/>
      <c r="F76" s="139"/>
      <c r="G76" s="139"/>
      <c r="H76" s="140"/>
      <c r="I76" s="139"/>
      <c r="J76" s="139"/>
      <c r="K76" s="139"/>
      <c r="L76" s="139"/>
      <c r="M76" s="139"/>
      <c r="N76" s="139"/>
      <c r="O76" s="139"/>
      <c r="P76" s="139"/>
      <c r="Q76" s="139"/>
      <c r="R76" s="141"/>
      <c r="S76" s="211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211"/>
      <c r="S77" s="211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 t="s">
        <v>39</v>
      </c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211"/>
      <c r="S78" s="211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211"/>
      <c r="S79" s="211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42.0" customHeight="1">
      <c r="A80" s="173"/>
      <c r="B80" s="174" t="s">
        <v>12</v>
      </c>
      <c r="C80" s="175" t="s">
        <v>62</v>
      </c>
      <c r="D80" s="52"/>
      <c r="E80" s="53"/>
      <c r="F80" s="212"/>
      <c r="G80" s="212"/>
      <c r="H80" s="177" t="s">
        <v>14</v>
      </c>
      <c r="I80" s="213" t="s">
        <v>15</v>
      </c>
      <c r="J80" s="174" t="s">
        <v>16</v>
      </c>
      <c r="K80" s="139"/>
      <c r="L80" s="139"/>
      <c r="M80" s="139"/>
      <c r="N80" s="139"/>
      <c r="O80" s="139"/>
      <c r="P80" s="139"/>
      <c r="Q80" s="139"/>
      <c r="R80" s="211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4.75" customHeight="1">
      <c r="A81" s="174">
        <v>1.0</v>
      </c>
      <c r="B81" s="179" t="s">
        <v>70</v>
      </c>
      <c r="C81" s="192"/>
      <c r="D81" s="192"/>
      <c r="E81" s="192"/>
      <c r="F81" s="192"/>
      <c r="G81" s="192"/>
      <c r="H81" s="214">
        <v>40.0</v>
      </c>
      <c r="I81" s="192">
        <v>1.0</v>
      </c>
      <c r="J81" s="188">
        <f t="shared" ref="J81:J92" si="63">+I81*H81</f>
        <v>40</v>
      </c>
      <c r="K81" s="173"/>
      <c r="L81" s="173"/>
      <c r="M81" s="173"/>
      <c r="N81" s="173"/>
      <c r="O81" s="173"/>
      <c r="P81" s="173"/>
      <c r="Q81" s="215"/>
      <c r="R81" s="211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4.75" customHeight="1">
      <c r="A82" s="174">
        <v>2.0</v>
      </c>
      <c r="B82" s="186" t="s">
        <v>70</v>
      </c>
      <c r="C82" s="192"/>
      <c r="D82" s="192"/>
      <c r="E82" s="192"/>
      <c r="F82" s="192"/>
      <c r="G82" s="192"/>
      <c r="H82" s="214">
        <v>19.0</v>
      </c>
      <c r="I82" s="192">
        <v>1.0</v>
      </c>
      <c r="J82" s="188">
        <f t="shared" si="63"/>
        <v>19</v>
      </c>
      <c r="K82" s="173"/>
      <c r="L82" s="173"/>
      <c r="M82" s="173"/>
      <c r="N82" s="173"/>
      <c r="O82" s="173"/>
      <c r="P82" s="173"/>
      <c r="Q82" s="215"/>
      <c r="R82" s="211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4.75" customHeight="1">
      <c r="A83" s="174">
        <v>3.0</v>
      </c>
      <c r="B83" s="179" t="s">
        <v>117</v>
      </c>
      <c r="C83" s="192"/>
      <c r="D83" s="192"/>
      <c r="E83" s="192"/>
      <c r="F83" s="192"/>
      <c r="G83" s="192"/>
      <c r="H83" s="214">
        <v>43.0</v>
      </c>
      <c r="I83" s="192">
        <v>1.0</v>
      </c>
      <c r="J83" s="188">
        <f t="shared" si="63"/>
        <v>43</v>
      </c>
      <c r="K83" s="173"/>
      <c r="L83" s="173"/>
      <c r="M83" s="173"/>
      <c r="N83" s="173"/>
      <c r="O83" s="173"/>
      <c r="P83" s="173"/>
      <c r="Q83" s="215"/>
      <c r="R83" s="211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4.75" customHeight="1">
      <c r="A84" s="174">
        <v>4.0</v>
      </c>
      <c r="B84" s="186" t="s">
        <v>117</v>
      </c>
      <c r="C84" s="192"/>
      <c r="D84" s="192"/>
      <c r="E84" s="192"/>
      <c r="F84" s="192"/>
      <c r="G84" s="192"/>
      <c r="H84" s="214">
        <v>12.0</v>
      </c>
      <c r="I84" s="192">
        <v>1.0</v>
      </c>
      <c r="J84" s="188">
        <f t="shared" si="63"/>
        <v>12</v>
      </c>
      <c r="K84" s="173"/>
      <c r="L84" s="173"/>
      <c r="M84" s="173"/>
      <c r="N84" s="173"/>
      <c r="O84" s="173"/>
      <c r="P84" s="173"/>
      <c r="Q84" s="215"/>
      <c r="R84" s="211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4.75" customHeight="1">
      <c r="A85" s="174">
        <v>5.0</v>
      </c>
      <c r="B85" s="179" t="s">
        <v>117</v>
      </c>
      <c r="C85" s="192"/>
      <c r="D85" s="192"/>
      <c r="E85" s="192"/>
      <c r="F85" s="192"/>
      <c r="G85" s="192"/>
      <c r="H85" s="214">
        <v>31.0</v>
      </c>
      <c r="I85" s="192">
        <v>1.0</v>
      </c>
      <c r="J85" s="188">
        <f t="shared" si="63"/>
        <v>31</v>
      </c>
      <c r="K85" s="173"/>
      <c r="L85" s="173"/>
      <c r="M85" s="173"/>
      <c r="N85" s="173"/>
      <c r="O85" s="173"/>
      <c r="P85" s="173"/>
      <c r="Q85" s="215"/>
      <c r="R85" s="211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4">
        <v>6.0</v>
      </c>
      <c r="B86" s="186" t="s">
        <v>117</v>
      </c>
      <c r="C86" s="192"/>
      <c r="D86" s="192"/>
      <c r="E86" s="192"/>
      <c r="F86" s="192"/>
      <c r="G86" s="192"/>
      <c r="H86" s="214">
        <v>29.0</v>
      </c>
      <c r="I86" s="192">
        <v>1.0</v>
      </c>
      <c r="J86" s="188">
        <f t="shared" si="63"/>
        <v>29</v>
      </c>
      <c r="K86" s="173"/>
      <c r="L86" s="173"/>
      <c r="M86" s="173"/>
      <c r="N86" s="173"/>
      <c r="O86" s="173"/>
      <c r="P86" s="173"/>
      <c r="Q86" s="215"/>
      <c r="R86" s="211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4">
        <v>7.0</v>
      </c>
      <c r="B87" s="271" t="s">
        <v>109</v>
      </c>
      <c r="C87" s="192"/>
      <c r="D87" s="192"/>
      <c r="E87" s="192"/>
      <c r="F87" s="192"/>
      <c r="G87" s="192"/>
      <c r="H87" s="214">
        <v>35.0</v>
      </c>
      <c r="I87" s="192">
        <v>1.0</v>
      </c>
      <c r="J87" s="188">
        <f t="shared" si="63"/>
        <v>35</v>
      </c>
      <c r="K87" s="173"/>
      <c r="L87" s="173"/>
      <c r="M87" s="173"/>
      <c r="N87" s="173"/>
      <c r="O87" s="173"/>
      <c r="P87" s="173"/>
      <c r="Q87" s="215"/>
      <c r="R87" s="211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4">
        <v>8.0</v>
      </c>
      <c r="B88" s="174" t="s">
        <v>109</v>
      </c>
      <c r="C88" s="192"/>
      <c r="D88" s="192"/>
      <c r="E88" s="192"/>
      <c r="F88" s="192"/>
      <c r="G88" s="192"/>
      <c r="H88" s="214">
        <v>20.0</v>
      </c>
      <c r="I88" s="192">
        <v>1.0</v>
      </c>
      <c r="J88" s="188">
        <f t="shared" si="63"/>
        <v>20</v>
      </c>
      <c r="K88" s="173"/>
      <c r="L88" s="173"/>
      <c r="M88" s="173"/>
      <c r="N88" s="173"/>
      <c r="O88" s="173"/>
      <c r="P88" s="173"/>
      <c r="Q88" s="215"/>
      <c r="R88" s="211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4.75" customHeight="1">
      <c r="A89" s="174">
        <v>9.0</v>
      </c>
      <c r="B89" s="271" t="s">
        <v>115</v>
      </c>
      <c r="C89" s="192"/>
      <c r="D89" s="192"/>
      <c r="E89" s="192"/>
      <c r="F89" s="192"/>
      <c r="G89" s="192"/>
      <c r="H89" s="214">
        <v>30.0</v>
      </c>
      <c r="I89" s="192">
        <v>1.0</v>
      </c>
      <c r="J89" s="188">
        <f t="shared" si="63"/>
        <v>30</v>
      </c>
      <c r="K89" s="173"/>
      <c r="L89" s="173"/>
      <c r="M89" s="173"/>
      <c r="N89" s="173"/>
      <c r="O89" s="173"/>
      <c r="P89" s="173"/>
      <c r="Q89" s="215"/>
      <c r="R89" s="211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4.75" customHeight="1">
      <c r="A90" s="174">
        <v>10.0</v>
      </c>
      <c r="B90" s="174" t="s">
        <v>115</v>
      </c>
      <c r="C90" s="192"/>
      <c r="D90" s="192"/>
      <c r="E90" s="192"/>
      <c r="F90" s="192"/>
      <c r="G90" s="192"/>
      <c r="H90" s="214">
        <v>22.0</v>
      </c>
      <c r="I90" s="192">
        <v>1.0</v>
      </c>
      <c r="J90" s="188">
        <f t="shared" si="63"/>
        <v>22</v>
      </c>
      <c r="K90" s="173"/>
      <c r="L90" s="173"/>
      <c r="M90" s="173"/>
      <c r="N90" s="173"/>
      <c r="O90" s="173"/>
      <c r="P90" s="173"/>
      <c r="Q90" s="215"/>
      <c r="R90" s="211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4.75" customHeight="1">
      <c r="A91" s="174">
        <v>11.0</v>
      </c>
      <c r="B91" s="179" t="s">
        <v>111</v>
      </c>
      <c r="C91" s="192"/>
      <c r="D91" s="192"/>
      <c r="E91" s="192"/>
      <c r="F91" s="192"/>
      <c r="G91" s="192"/>
      <c r="H91" s="214">
        <v>37.0</v>
      </c>
      <c r="I91" s="192">
        <v>1.0</v>
      </c>
      <c r="J91" s="188">
        <f t="shared" si="63"/>
        <v>37</v>
      </c>
      <c r="K91" s="173"/>
      <c r="L91" s="173"/>
      <c r="M91" s="173"/>
      <c r="N91" s="173"/>
      <c r="O91" s="173"/>
      <c r="P91" s="173"/>
      <c r="Q91" s="215"/>
      <c r="R91" s="211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4.75" customHeight="1">
      <c r="A92" s="174">
        <v>12.0</v>
      </c>
      <c r="B92" s="186" t="s">
        <v>111</v>
      </c>
      <c r="C92" s="192"/>
      <c r="D92" s="192"/>
      <c r="E92" s="192"/>
      <c r="F92" s="192"/>
      <c r="G92" s="192"/>
      <c r="H92" s="214">
        <v>35.0</v>
      </c>
      <c r="I92" s="192">
        <v>1.0</v>
      </c>
      <c r="J92" s="188">
        <f t="shared" si="63"/>
        <v>35</v>
      </c>
      <c r="K92" s="173"/>
      <c r="L92" s="173"/>
      <c r="M92" s="173"/>
      <c r="N92" s="173"/>
      <c r="O92" s="173"/>
      <c r="P92" s="173"/>
      <c r="Q92" s="215"/>
      <c r="R92" s="211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8.75" customHeight="1">
      <c r="A93" s="139"/>
      <c r="B93" s="139"/>
      <c r="C93" s="139"/>
      <c r="D93" s="139"/>
      <c r="E93" s="139"/>
      <c r="F93" s="139"/>
      <c r="G93" s="139"/>
      <c r="H93" s="140" t="s">
        <v>38</v>
      </c>
      <c r="I93" s="139"/>
      <c r="J93" s="216">
        <f>SUM(J81:J92)</f>
        <v>353</v>
      </c>
      <c r="K93" s="217"/>
      <c r="L93" s="217"/>
      <c r="M93" s="217"/>
      <c r="N93" s="217"/>
      <c r="O93" s="217"/>
      <c r="P93" s="217"/>
      <c r="Q93" s="217"/>
      <c r="R93" s="139"/>
      <c r="S93" s="211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8.75" customHeight="1">
      <c r="A94" s="144"/>
      <c r="B94" s="144"/>
      <c r="C94" s="144"/>
      <c r="D94" s="144"/>
      <c r="E94" s="144"/>
      <c r="F94" s="144"/>
      <c r="G94" s="144"/>
      <c r="H94" s="145"/>
      <c r="I94" s="170"/>
      <c r="J94" s="195">
        <f>+J93*60%</f>
        <v>211.8</v>
      </c>
      <c r="K94" s="195"/>
      <c r="L94" s="195"/>
      <c r="M94" s="195"/>
      <c r="N94" s="195"/>
      <c r="O94" s="195"/>
      <c r="P94" s="195"/>
      <c r="Q94" s="195">
        <f>+J93*40%</f>
        <v>141.2</v>
      </c>
      <c r="R94" s="139"/>
      <c r="S94" s="211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75" customHeight="1">
      <c r="A95" s="139"/>
      <c r="B95" s="139"/>
      <c r="C95" s="139"/>
      <c r="D95" s="139"/>
      <c r="E95" s="139"/>
      <c r="F95" s="139"/>
      <c r="G95" s="139"/>
      <c r="H95" s="140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211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211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9.5" customHeight="1">
      <c r="A97" s="218" t="s">
        <v>41</v>
      </c>
      <c r="B97" s="139"/>
      <c r="C97" s="139"/>
      <c r="D97" s="139"/>
      <c r="E97" s="139"/>
      <c r="F97" s="139"/>
      <c r="G97" s="139"/>
      <c r="H97" s="140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211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57.0" customHeight="1">
      <c r="A98" s="219"/>
      <c r="B98" s="220" t="s">
        <v>42</v>
      </c>
      <c r="C98" s="220" t="s">
        <v>43</v>
      </c>
      <c r="D98" s="220" t="s">
        <v>44</v>
      </c>
      <c r="E98" s="220" t="s">
        <v>45</v>
      </c>
      <c r="F98" s="220"/>
      <c r="G98" s="220"/>
      <c r="H98" s="221" t="s">
        <v>46</v>
      </c>
      <c r="I98" s="222" t="s">
        <v>47</v>
      </c>
      <c r="J98" s="139"/>
      <c r="K98" s="139"/>
      <c r="L98" s="139"/>
      <c r="M98" s="139"/>
      <c r="N98" s="139"/>
      <c r="O98" s="139"/>
      <c r="P98" s="139"/>
      <c r="Q98" s="139"/>
      <c r="R98" s="141"/>
      <c r="S98" s="211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223" t="s">
        <v>48</v>
      </c>
      <c r="B99" s="224">
        <f>+E15</f>
        <v>26639.44023</v>
      </c>
      <c r="C99" s="225">
        <f>+J61</f>
        <v>22815.04193</v>
      </c>
      <c r="D99" s="225">
        <f>+J74</f>
        <v>314.1260415</v>
      </c>
      <c r="E99" s="226">
        <f>J94</f>
        <v>211.8</v>
      </c>
      <c r="F99" s="226"/>
      <c r="G99" s="226"/>
      <c r="H99" s="227">
        <f>+I15</f>
        <v>2193.676458</v>
      </c>
      <c r="I99" s="228">
        <f>+B99-C99-D99-E99-H99</f>
        <v>1104.795804</v>
      </c>
      <c r="J99" s="139"/>
      <c r="K99" s="139"/>
      <c r="L99" s="139"/>
      <c r="M99" s="139"/>
      <c r="N99" s="139"/>
      <c r="O99" s="139"/>
      <c r="P99" s="139"/>
      <c r="Q99" s="139"/>
      <c r="R99" s="141"/>
      <c r="S99" s="211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9.5" customHeight="1">
      <c r="A100" s="229" t="s">
        <v>49</v>
      </c>
      <c r="B100" s="230"/>
      <c r="C100" s="231">
        <f>+C99/B99</f>
        <v>0.8564384886</v>
      </c>
      <c r="D100" s="231">
        <f>+D99/B99</f>
        <v>0.01179176585</v>
      </c>
      <c r="E100" s="231">
        <f>+E99/B99</f>
        <v>0.007950617511</v>
      </c>
      <c r="F100" s="231"/>
      <c r="G100" s="231"/>
      <c r="H100" s="232">
        <f>+H99/B99</f>
        <v>0.08234694269</v>
      </c>
      <c r="I100" s="233">
        <f>+I99/B99</f>
        <v>0.0414721854</v>
      </c>
      <c r="J100" s="139"/>
      <c r="K100" s="139"/>
      <c r="L100" s="139"/>
      <c r="M100" s="139"/>
      <c r="N100" s="139"/>
      <c r="O100" s="139"/>
      <c r="P100" s="139"/>
      <c r="Q100" s="139"/>
      <c r="R100" s="141"/>
      <c r="S100" s="211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9.5" customHeight="1">
      <c r="A101" s="160"/>
      <c r="B101" s="234"/>
      <c r="C101" s="235"/>
      <c r="D101" s="235"/>
      <c r="E101" s="235"/>
      <c r="F101" s="235"/>
      <c r="G101" s="235"/>
      <c r="H101" s="236"/>
      <c r="I101" s="237"/>
      <c r="J101" s="139"/>
      <c r="K101" s="139"/>
      <c r="L101" s="139"/>
      <c r="M101" s="139"/>
      <c r="N101" s="139"/>
      <c r="O101" s="139"/>
      <c r="P101" s="139"/>
      <c r="Q101" s="139"/>
      <c r="R101" s="141"/>
      <c r="S101" s="211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8.75" customHeight="1">
      <c r="A102" s="238"/>
      <c r="B102" s="239"/>
      <c r="C102" s="239"/>
      <c r="D102" s="239" t="s">
        <v>50</v>
      </c>
      <c r="E102" s="239" t="s">
        <v>48</v>
      </c>
      <c r="F102" s="239"/>
      <c r="G102" s="239"/>
      <c r="H102" s="240">
        <f>+D99+E99+H99+I99</f>
        <v>3824.398304</v>
      </c>
      <c r="I102" s="241"/>
      <c r="J102" s="139"/>
      <c r="K102" s="139"/>
      <c r="L102" s="139"/>
      <c r="M102" s="139"/>
      <c r="N102" s="139"/>
      <c r="O102" s="139"/>
      <c r="P102" s="139"/>
      <c r="Q102" s="139"/>
      <c r="R102" s="141"/>
      <c r="S102" s="140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242"/>
      <c r="B103" s="139"/>
      <c r="C103" s="139"/>
      <c r="D103" s="139"/>
      <c r="E103" s="139" t="s">
        <v>49</v>
      </c>
      <c r="F103" s="139"/>
      <c r="G103" s="139"/>
      <c r="H103" s="236">
        <f>+H102/B99</f>
        <v>0.1435615114</v>
      </c>
      <c r="I103" s="243"/>
      <c r="J103" s="139"/>
      <c r="K103" s="139"/>
      <c r="L103" s="139"/>
      <c r="M103" s="139"/>
      <c r="N103" s="139"/>
      <c r="O103" s="139"/>
      <c r="P103" s="139"/>
      <c r="Q103" s="139"/>
      <c r="R103" s="141"/>
      <c r="S103" s="140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75" customHeight="1">
      <c r="A104" s="242"/>
      <c r="B104" s="139"/>
      <c r="C104" s="139" t="s">
        <v>51</v>
      </c>
      <c r="D104" s="139"/>
      <c r="E104" s="139"/>
      <c r="F104" s="139"/>
      <c r="G104" s="139"/>
      <c r="H104" s="140"/>
      <c r="I104" s="243"/>
      <c r="J104" s="139"/>
      <c r="K104" s="139"/>
      <c r="L104" s="139"/>
      <c r="M104" s="139"/>
      <c r="N104" s="139"/>
      <c r="O104" s="139"/>
      <c r="P104" s="139"/>
      <c r="Q104" s="139"/>
      <c r="R104" s="141"/>
      <c r="S104" s="140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8.75" customHeight="1">
      <c r="A105" s="242"/>
      <c r="B105" s="139"/>
      <c r="C105" s="139"/>
      <c r="D105" s="139" t="s">
        <v>52</v>
      </c>
      <c r="E105" s="139"/>
      <c r="F105" s="139"/>
      <c r="G105" s="139"/>
      <c r="H105" s="140">
        <f>+H104*(H102-H99)</f>
        <v>0</v>
      </c>
      <c r="I105" s="243"/>
      <c r="J105" s="139"/>
      <c r="K105" s="139"/>
      <c r="L105" s="139"/>
      <c r="M105" s="139"/>
      <c r="N105" s="139"/>
      <c r="O105" s="139"/>
      <c r="P105" s="139"/>
      <c r="Q105" s="139"/>
      <c r="R105" s="141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9.5" customHeight="1">
      <c r="A106" s="244"/>
      <c r="B106" s="245"/>
      <c r="C106" s="245"/>
      <c r="D106" s="245"/>
      <c r="E106" s="245"/>
      <c r="F106" s="245"/>
      <c r="G106" s="245"/>
      <c r="H106" s="246"/>
      <c r="I106" s="247"/>
      <c r="J106" s="139"/>
      <c r="K106" s="139"/>
      <c r="L106" s="139"/>
      <c r="M106" s="139"/>
      <c r="N106" s="139"/>
      <c r="O106" s="139"/>
      <c r="P106" s="139"/>
      <c r="Q106" s="139"/>
      <c r="R106" s="141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18.75" customHeight="1">
      <c r="A107" s="139"/>
      <c r="B107" s="139"/>
      <c r="C107" s="139"/>
      <c r="D107" s="139"/>
      <c r="E107" s="139"/>
      <c r="F107" s="139"/>
      <c r="G107" s="139"/>
      <c r="H107" s="140"/>
      <c r="I107" s="139"/>
      <c r="J107" s="139"/>
      <c r="K107" s="139"/>
      <c r="L107" s="139"/>
      <c r="M107" s="139"/>
      <c r="N107" s="139"/>
      <c r="O107" s="139"/>
      <c r="P107" s="139"/>
      <c r="Q107" s="139"/>
      <c r="R107" s="141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139"/>
      <c r="B108" s="139"/>
      <c r="C108" s="139"/>
      <c r="D108" s="139"/>
      <c r="E108" s="139"/>
      <c r="F108" s="139"/>
      <c r="G108" s="139"/>
      <c r="H108" s="140"/>
      <c r="I108" s="139"/>
      <c r="J108" s="139"/>
      <c r="K108" s="139"/>
      <c r="L108" s="139"/>
      <c r="M108" s="139"/>
      <c r="N108" s="139"/>
      <c r="O108" s="139"/>
      <c r="P108" s="139"/>
      <c r="Q108" s="139"/>
      <c r="R108" s="141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139"/>
      <c r="B109" s="139"/>
      <c r="C109" s="139"/>
      <c r="D109" s="139"/>
      <c r="E109" s="139"/>
      <c r="F109" s="139"/>
      <c r="G109" s="139"/>
      <c r="H109" s="140"/>
      <c r="I109" s="139"/>
      <c r="J109" s="139"/>
      <c r="K109" s="139"/>
      <c r="L109" s="139"/>
      <c r="M109" s="139"/>
      <c r="N109" s="139"/>
      <c r="O109" s="139"/>
      <c r="P109" s="139"/>
      <c r="Q109" s="139"/>
      <c r="R109" s="141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8"/>
      <c r="I293" s="7"/>
      <c r="J293" s="7"/>
      <c r="K293" s="7"/>
      <c r="L293" s="7"/>
      <c r="M293" s="7"/>
      <c r="N293" s="7"/>
      <c r="O293" s="7"/>
      <c r="P293" s="7"/>
      <c r="Q293" s="7"/>
      <c r="R293" s="249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8"/>
      <c r="I294" s="7"/>
      <c r="J294" s="7"/>
      <c r="K294" s="7"/>
      <c r="L294" s="7"/>
      <c r="M294" s="7"/>
      <c r="N294" s="7"/>
      <c r="O294" s="7"/>
      <c r="P294" s="7"/>
      <c r="Q294" s="7"/>
      <c r="R294" s="24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8"/>
      <c r="I295" s="7"/>
      <c r="J295" s="7"/>
      <c r="K295" s="7"/>
      <c r="L295" s="7"/>
      <c r="M295" s="7"/>
      <c r="N295" s="7"/>
      <c r="O295" s="7"/>
      <c r="P295" s="7"/>
      <c r="Q295" s="7"/>
      <c r="R295" s="249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8"/>
      <c r="I296" s="7"/>
      <c r="J296" s="7"/>
      <c r="K296" s="7"/>
      <c r="L296" s="7"/>
      <c r="M296" s="7"/>
      <c r="N296" s="7"/>
      <c r="O296" s="7"/>
      <c r="P296" s="7"/>
      <c r="Q296" s="7"/>
      <c r="R296" s="249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8"/>
      <c r="I297" s="7"/>
      <c r="J297" s="7"/>
      <c r="K297" s="7"/>
      <c r="L297" s="7"/>
      <c r="M297" s="7"/>
      <c r="N297" s="7"/>
      <c r="O297" s="7"/>
      <c r="P297" s="7"/>
      <c r="Q297" s="7"/>
      <c r="R297" s="24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8"/>
      <c r="I298" s="7"/>
      <c r="J298" s="7"/>
      <c r="K298" s="7"/>
      <c r="L298" s="7"/>
      <c r="M298" s="7"/>
      <c r="N298" s="7"/>
      <c r="O298" s="7"/>
      <c r="P298" s="7"/>
      <c r="Q298" s="7"/>
      <c r="R298" s="24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8"/>
      <c r="I299" s="7"/>
      <c r="J299" s="7"/>
      <c r="K299" s="7"/>
      <c r="L299" s="7"/>
      <c r="M299" s="7"/>
      <c r="N299" s="7"/>
      <c r="O299" s="7"/>
      <c r="P299" s="7"/>
      <c r="Q299" s="7"/>
      <c r="R299" s="249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8"/>
      <c r="I300" s="7"/>
      <c r="J300" s="7"/>
      <c r="K300" s="7"/>
      <c r="L300" s="7"/>
      <c r="M300" s="7"/>
      <c r="N300" s="7"/>
      <c r="O300" s="7"/>
      <c r="P300" s="7"/>
      <c r="Q300" s="7"/>
      <c r="R300" s="249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8"/>
      <c r="I301" s="7"/>
      <c r="J301" s="7"/>
      <c r="K301" s="7"/>
      <c r="L301" s="7"/>
      <c r="M301" s="7"/>
      <c r="N301" s="7"/>
      <c r="O301" s="7"/>
      <c r="P301" s="7"/>
      <c r="Q301" s="7"/>
      <c r="R301" s="249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8"/>
      <c r="I302" s="7"/>
      <c r="J302" s="7"/>
      <c r="K302" s="7"/>
      <c r="L302" s="7"/>
      <c r="M302" s="7"/>
      <c r="N302" s="7"/>
      <c r="O302" s="7"/>
      <c r="P302" s="7"/>
      <c r="Q302" s="7"/>
      <c r="R302" s="249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8"/>
      <c r="I303" s="7"/>
      <c r="J303" s="7"/>
      <c r="K303" s="7"/>
      <c r="L303" s="7"/>
      <c r="M303" s="7"/>
      <c r="N303" s="7"/>
      <c r="O303" s="7"/>
      <c r="P303" s="7"/>
      <c r="Q303" s="7"/>
      <c r="R303" s="249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8"/>
      <c r="I304" s="7"/>
      <c r="J304" s="7"/>
      <c r="K304" s="7"/>
      <c r="L304" s="7"/>
      <c r="M304" s="7"/>
      <c r="N304" s="7"/>
      <c r="O304" s="7"/>
      <c r="P304" s="7"/>
      <c r="Q304" s="7"/>
      <c r="R304" s="249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8"/>
      <c r="I305" s="7"/>
      <c r="J305" s="7"/>
      <c r="K305" s="7"/>
      <c r="L305" s="7"/>
      <c r="M305" s="7"/>
      <c r="N305" s="7"/>
      <c r="O305" s="7"/>
      <c r="P305" s="7"/>
      <c r="Q305" s="7"/>
      <c r="R305" s="249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5:D15"/>
    <mergeCell ref="E16:H16"/>
    <mergeCell ref="C21:E21"/>
    <mergeCell ref="C67:E67"/>
    <mergeCell ref="C80:E80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37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44407.0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118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39"/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3">
        <v>1.0</v>
      </c>
      <c r="B8" s="154" t="s">
        <v>70</v>
      </c>
      <c r="C8" s="154">
        <v>22.5</v>
      </c>
      <c r="D8" s="155">
        <v>0.0805</v>
      </c>
      <c r="E8" s="156">
        <f>205.94*101</f>
        <v>20799.94</v>
      </c>
      <c r="F8" s="156"/>
      <c r="G8" s="156"/>
      <c r="H8" s="157">
        <v>101.0</v>
      </c>
      <c r="I8" s="158">
        <f t="shared" ref="I8:I11" si="1">+D8*E8</f>
        <v>1674.39517</v>
      </c>
      <c r="J8" s="159">
        <f t="shared" ref="J8:J11" si="2">E8-I8</f>
        <v>19125.54483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3">
        <v>2.0</v>
      </c>
      <c r="B9" s="154" t="s">
        <v>119</v>
      </c>
      <c r="C9" s="154">
        <v>25.5</v>
      </c>
      <c r="D9" s="155">
        <v>0.0751</v>
      </c>
      <c r="E9" s="156">
        <f>223.021*9.2</f>
        <v>2051.7932</v>
      </c>
      <c r="F9" s="156"/>
      <c r="G9" s="156"/>
      <c r="H9" s="157">
        <v>9.2</v>
      </c>
      <c r="I9" s="158">
        <f t="shared" si="1"/>
        <v>154.0896693</v>
      </c>
      <c r="J9" s="159">
        <f t="shared" si="2"/>
        <v>1897.703531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3">
        <v>3.0</v>
      </c>
      <c r="B10" s="154" t="s">
        <v>90</v>
      </c>
      <c r="C10" s="154">
        <v>16.5</v>
      </c>
      <c r="D10" s="155">
        <v>0.1057</v>
      </c>
      <c r="E10" s="156">
        <f>186.661*14</f>
        <v>2613.254</v>
      </c>
      <c r="F10" s="156"/>
      <c r="G10" s="156"/>
      <c r="H10" s="157">
        <v>14.0</v>
      </c>
      <c r="I10" s="158">
        <f t="shared" si="1"/>
        <v>276.2209478</v>
      </c>
      <c r="J10" s="159">
        <f t="shared" si="2"/>
        <v>2337.033052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3">
        <v>4.0</v>
      </c>
      <c r="B11" s="174" t="s">
        <v>93</v>
      </c>
      <c r="C11" s="154">
        <v>30.5</v>
      </c>
      <c r="D11" s="250">
        <v>0.0493</v>
      </c>
      <c r="E11" s="251">
        <f>273.162*9</f>
        <v>2458.458</v>
      </c>
      <c r="F11" s="251"/>
      <c r="G11" s="251"/>
      <c r="H11" s="157">
        <v>9.0</v>
      </c>
      <c r="I11" s="158">
        <f t="shared" si="1"/>
        <v>121.2019794</v>
      </c>
      <c r="J11" s="159">
        <f t="shared" si="2"/>
        <v>2337.256021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18.75" customHeight="1">
      <c r="A12" s="160"/>
      <c r="B12" s="161"/>
      <c r="C12" s="162"/>
      <c r="D12" s="163"/>
      <c r="E12" s="164">
        <f>SUM(E8:E11)</f>
        <v>27923.4452</v>
      </c>
      <c r="F12" s="165"/>
      <c r="G12" s="165"/>
      <c r="H12" s="166"/>
      <c r="I12" s="167">
        <f t="shared" ref="I12:J12" si="3">SUM(I8:I11)</f>
        <v>2225.907767</v>
      </c>
      <c r="J12" s="168">
        <f t="shared" si="3"/>
        <v>25697.53743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18.75" customHeight="1">
      <c r="A13" s="169"/>
      <c r="B13" s="144"/>
      <c r="C13" s="144"/>
      <c r="D13" s="170"/>
      <c r="E13" s="171"/>
      <c r="F13" s="151"/>
      <c r="G13" s="151"/>
      <c r="H13" s="147"/>
      <c r="I13" s="172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18.75" customHeight="1">
      <c r="A14" s="139"/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18.75" customHeight="1">
      <c r="A15" s="139"/>
      <c r="B15" s="139"/>
      <c r="C15" s="139"/>
      <c r="D15" s="139"/>
      <c r="E15" s="139"/>
      <c r="F15" s="139"/>
      <c r="G15" s="139"/>
      <c r="H15" s="140"/>
      <c r="I15" s="139"/>
      <c r="J15" s="139"/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18.75" customHeight="1">
      <c r="A16" s="139" t="s">
        <v>11</v>
      </c>
      <c r="B16" s="139"/>
      <c r="C16" s="139"/>
      <c r="D16" s="139"/>
      <c r="E16" s="139"/>
      <c r="F16" s="139"/>
      <c r="G16" s="139"/>
      <c r="H16" s="140"/>
      <c r="I16" s="139"/>
      <c r="J16" s="139"/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18.75" customHeight="1">
      <c r="A17" s="139"/>
      <c r="B17" s="139"/>
      <c r="C17" s="139"/>
      <c r="D17" s="139"/>
      <c r="E17" s="139"/>
      <c r="F17" s="139"/>
      <c r="G17" s="139"/>
      <c r="H17" s="140"/>
      <c r="I17" s="139"/>
      <c r="J17" s="139"/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40.5" customHeight="1">
      <c r="A18" s="173"/>
      <c r="B18" s="174" t="s">
        <v>12</v>
      </c>
      <c r="C18" s="175" t="s">
        <v>57</v>
      </c>
      <c r="D18" s="52"/>
      <c r="E18" s="53"/>
      <c r="F18" s="176"/>
      <c r="G18" s="176"/>
      <c r="H18" s="177" t="s">
        <v>14</v>
      </c>
      <c r="I18" s="174" t="s">
        <v>15</v>
      </c>
      <c r="J18" s="174" t="s">
        <v>16</v>
      </c>
      <c r="K18" s="139"/>
      <c r="L18" s="174" t="s">
        <v>17</v>
      </c>
      <c r="M18" s="174" t="s">
        <v>15</v>
      </c>
      <c r="N18" s="173" t="s">
        <v>18</v>
      </c>
      <c r="O18" s="139"/>
      <c r="P18" s="139"/>
      <c r="Q18" s="173" t="s">
        <v>58</v>
      </c>
      <c r="R18" s="178"/>
      <c r="S18" s="174" t="s">
        <v>17</v>
      </c>
      <c r="T18" s="174" t="s">
        <v>15</v>
      </c>
      <c r="U18" s="173" t="s">
        <v>18</v>
      </c>
      <c r="V18" s="139"/>
      <c r="W18" s="173" t="s">
        <v>19</v>
      </c>
      <c r="X18" s="173" t="s">
        <v>20</v>
      </c>
      <c r="Y18" s="173" t="s">
        <v>21</v>
      </c>
      <c r="Z18" s="173" t="s">
        <v>120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7.0" customHeight="1">
      <c r="A19" s="174">
        <v>1.0</v>
      </c>
      <c r="B19" s="272" t="s">
        <v>70</v>
      </c>
      <c r="C19" s="180">
        <v>78.0</v>
      </c>
      <c r="D19" s="180">
        <v>190.0</v>
      </c>
      <c r="E19" s="180">
        <v>205.0</v>
      </c>
      <c r="F19" s="180">
        <f t="shared" ref="F19:F53" si="5">VALUE(IF(RIGHT(B19, 1)="%", RIGHT(B19, 3), 0))</f>
        <v>0</v>
      </c>
      <c r="G19" s="180">
        <f t="shared" ref="G19:G53" si="6">+R19*C19/100*D19/100*E19/100</f>
        <v>68.569917</v>
      </c>
      <c r="H19" s="181">
        <f t="shared" ref="H19:H53" si="7">IF(F19=0, G19, F19*G19)</f>
        <v>68.569917</v>
      </c>
      <c r="I19" s="180">
        <v>1.0</v>
      </c>
      <c r="J19" s="182">
        <f t="shared" ref="J19:J53" si="8">+I19*H19</f>
        <v>68.569917</v>
      </c>
      <c r="K19" s="266"/>
      <c r="L19" s="267">
        <f>D19*25.4/1000</f>
        <v>4.826</v>
      </c>
      <c r="M19" s="268">
        <f>+I19</f>
        <v>1</v>
      </c>
      <c r="N19" s="268">
        <f>M19*L19</f>
        <v>4.826</v>
      </c>
      <c r="O19" s="266"/>
      <c r="P19" s="266"/>
      <c r="Q19" s="267"/>
      <c r="R19" s="183">
        <v>22.57</v>
      </c>
      <c r="S19" s="173">
        <f t="shared" ref="S19:S54" si="9">E19/100</f>
        <v>2.05</v>
      </c>
      <c r="T19" s="174">
        <f t="shared" ref="T19:T54" si="10">I19</f>
        <v>1</v>
      </c>
      <c r="U19" s="174">
        <f t="shared" ref="U19:U54" si="11">T19*S19</f>
        <v>2.05</v>
      </c>
      <c r="V19" s="184">
        <f t="shared" ref="V19:V53" si="12">R19*C19/100*D19/100*E19/100</f>
        <v>68.569917</v>
      </c>
      <c r="W19" s="173">
        <f t="shared" ref="W19:X19" si="4">C19/100</f>
        <v>0.78</v>
      </c>
      <c r="X19" s="173">
        <f t="shared" si="4"/>
        <v>1.9</v>
      </c>
      <c r="Y19" s="173">
        <f t="shared" ref="Y19:Y54" si="14">U19</f>
        <v>2.05</v>
      </c>
      <c r="Z19" s="185">
        <f t="shared" ref="Z19:Z54" si="15">W19*X19*Y19</f>
        <v>3.0381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7.0" customHeight="1">
      <c r="A20" s="174">
        <v>2.0</v>
      </c>
      <c r="B20" s="186" t="s">
        <v>70</v>
      </c>
      <c r="C20" s="186">
        <v>70.0</v>
      </c>
      <c r="D20" s="186">
        <v>190.0</v>
      </c>
      <c r="E20" s="186">
        <v>95.0</v>
      </c>
      <c r="F20" s="186">
        <f t="shared" si="5"/>
        <v>0</v>
      </c>
      <c r="G20" s="186">
        <f t="shared" si="6"/>
        <v>28.517195</v>
      </c>
      <c r="H20" s="187">
        <f t="shared" si="7"/>
        <v>28.517195</v>
      </c>
      <c r="I20" s="186">
        <v>1.0</v>
      </c>
      <c r="J20" s="188">
        <f t="shared" si="8"/>
        <v>28.517195</v>
      </c>
      <c r="K20" s="139"/>
      <c r="L20" s="173"/>
      <c r="M20" s="174"/>
      <c r="N20" s="174"/>
      <c r="O20" s="139"/>
      <c r="P20" s="139"/>
      <c r="Q20" s="173"/>
      <c r="R20" s="183">
        <v>22.57</v>
      </c>
      <c r="S20" s="173">
        <f t="shared" si="9"/>
        <v>0.95</v>
      </c>
      <c r="T20" s="174">
        <f t="shared" si="10"/>
        <v>1</v>
      </c>
      <c r="U20" s="174">
        <f t="shared" si="11"/>
        <v>0.95</v>
      </c>
      <c r="V20" s="184">
        <f t="shared" si="12"/>
        <v>28.517195</v>
      </c>
      <c r="W20" s="173">
        <f t="shared" ref="W20:X20" si="13">C20/100</f>
        <v>0.7</v>
      </c>
      <c r="X20" s="173">
        <f t="shared" si="13"/>
        <v>1.9</v>
      </c>
      <c r="Y20" s="173">
        <f t="shared" si="14"/>
        <v>0.95</v>
      </c>
      <c r="Z20" s="185">
        <f t="shared" si="15"/>
        <v>1.2635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7.0" customHeight="1">
      <c r="A21" s="174">
        <v>3.0</v>
      </c>
      <c r="B21" s="186" t="s">
        <v>70</v>
      </c>
      <c r="C21" s="186">
        <v>90.0</v>
      </c>
      <c r="D21" s="186">
        <v>190.0</v>
      </c>
      <c r="E21" s="186">
        <v>233.0</v>
      </c>
      <c r="F21" s="186">
        <f t="shared" si="5"/>
        <v>0</v>
      </c>
      <c r="G21" s="186">
        <f t="shared" si="6"/>
        <v>89.925651</v>
      </c>
      <c r="H21" s="187">
        <f t="shared" si="7"/>
        <v>89.925651</v>
      </c>
      <c r="I21" s="186">
        <v>1.0</v>
      </c>
      <c r="J21" s="188">
        <f t="shared" si="8"/>
        <v>89.925651</v>
      </c>
      <c r="K21" s="139"/>
      <c r="L21" s="173">
        <f t="shared" ref="L21:L43" si="17">D21*25.4/1000</f>
        <v>4.826</v>
      </c>
      <c r="M21" s="174">
        <f t="shared" ref="M21:M53" si="18">+I21</f>
        <v>1</v>
      </c>
      <c r="N21" s="174">
        <f t="shared" ref="N21:N43" si="19">M21*L21</f>
        <v>4.826</v>
      </c>
      <c r="O21" s="139"/>
      <c r="P21" s="139"/>
      <c r="Q21" s="173"/>
      <c r="R21" s="183">
        <v>22.57</v>
      </c>
      <c r="S21" s="173">
        <f t="shared" si="9"/>
        <v>2.33</v>
      </c>
      <c r="T21" s="174">
        <f t="shared" si="10"/>
        <v>1</v>
      </c>
      <c r="U21" s="174">
        <f t="shared" si="11"/>
        <v>2.33</v>
      </c>
      <c r="V21" s="184">
        <f t="shared" si="12"/>
        <v>89.925651</v>
      </c>
      <c r="W21" s="173">
        <f t="shared" ref="W21:X21" si="16">C21/100</f>
        <v>0.9</v>
      </c>
      <c r="X21" s="173">
        <f t="shared" si="16"/>
        <v>1.9</v>
      </c>
      <c r="Y21" s="173">
        <f t="shared" si="14"/>
        <v>2.33</v>
      </c>
      <c r="Z21" s="185">
        <f t="shared" si="15"/>
        <v>3.9843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7.0" customHeight="1">
      <c r="A22" s="174">
        <v>4.0</v>
      </c>
      <c r="B22" s="186" t="s">
        <v>70</v>
      </c>
      <c r="C22" s="186">
        <v>98.0</v>
      </c>
      <c r="D22" s="186">
        <v>190.0</v>
      </c>
      <c r="E22" s="186">
        <v>210.0</v>
      </c>
      <c r="F22" s="186">
        <f t="shared" si="5"/>
        <v>0</v>
      </c>
      <c r="G22" s="186">
        <f t="shared" si="6"/>
        <v>88.253214</v>
      </c>
      <c r="H22" s="187">
        <f t="shared" si="7"/>
        <v>88.253214</v>
      </c>
      <c r="I22" s="186">
        <v>1.0</v>
      </c>
      <c r="J22" s="188">
        <f t="shared" si="8"/>
        <v>88.253214</v>
      </c>
      <c r="K22" s="139"/>
      <c r="L22" s="173">
        <f t="shared" si="17"/>
        <v>4.826</v>
      </c>
      <c r="M22" s="174">
        <f t="shared" si="18"/>
        <v>1</v>
      </c>
      <c r="N22" s="174">
        <f t="shared" si="19"/>
        <v>4.826</v>
      </c>
      <c r="O22" s="139"/>
      <c r="P22" s="139"/>
      <c r="Q22" s="173"/>
      <c r="R22" s="183">
        <v>22.57</v>
      </c>
      <c r="S22" s="173">
        <f t="shared" si="9"/>
        <v>2.1</v>
      </c>
      <c r="T22" s="174">
        <f t="shared" si="10"/>
        <v>1</v>
      </c>
      <c r="U22" s="174">
        <f t="shared" si="11"/>
        <v>2.1</v>
      </c>
      <c r="V22" s="184">
        <f t="shared" si="12"/>
        <v>88.253214</v>
      </c>
      <c r="W22" s="173">
        <f t="shared" ref="W22:X22" si="20">C22/100</f>
        <v>0.98</v>
      </c>
      <c r="X22" s="173">
        <f t="shared" si="20"/>
        <v>1.9</v>
      </c>
      <c r="Y22" s="173">
        <f t="shared" si="14"/>
        <v>2.1</v>
      </c>
      <c r="Z22" s="185">
        <f t="shared" si="15"/>
        <v>3.9102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7.0" customHeight="1">
      <c r="A23" s="174">
        <v>5.0</v>
      </c>
      <c r="B23" s="186" t="s">
        <v>70</v>
      </c>
      <c r="C23" s="186">
        <v>98.0</v>
      </c>
      <c r="D23" s="186">
        <v>190.0</v>
      </c>
      <c r="E23" s="186">
        <v>205.0</v>
      </c>
      <c r="F23" s="186">
        <f t="shared" si="5"/>
        <v>0</v>
      </c>
      <c r="G23" s="186">
        <f t="shared" si="6"/>
        <v>86.151947</v>
      </c>
      <c r="H23" s="187">
        <f t="shared" si="7"/>
        <v>86.151947</v>
      </c>
      <c r="I23" s="186">
        <v>1.0</v>
      </c>
      <c r="J23" s="188">
        <f t="shared" si="8"/>
        <v>86.151947</v>
      </c>
      <c r="K23" s="139"/>
      <c r="L23" s="173">
        <f t="shared" si="17"/>
        <v>4.826</v>
      </c>
      <c r="M23" s="174">
        <f t="shared" si="18"/>
        <v>1</v>
      </c>
      <c r="N23" s="174">
        <f t="shared" si="19"/>
        <v>4.826</v>
      </c>
      <c r="O23" s="139"/>
      <c r="P23" s="139"/>
      <c r="Q23" s="173"/>
      <c r="R23" s="183">
        <v>22.57</v>
      </c>
      <c r="S23" s="173">
        <f t="shared" si="9"/>
        <v>2.05</v>
      </c>
      <c r="T23" s="174">
        <f t="shared" si="10"/>
        <v>1</v>
      </c>
      <c r="U23" s="174">
        <f t="shared" si="11"/>
        <v>2.05</v>
      </c>
      <c r="V23" s="184">
        <f t="shared" si="12"/>
        <v>86.151947</v>
      </c>
      <c r="W23" s="173">
        <f t="shared" ref="W23:X23" si="21">C23/100</f>
        <v>0.98</v>
      </c>
      <c r="X23" s="173">
        <f t="shared" si="21"/>
        <v>1.9</v>
      </c>
      <c r="Y23" s="173">
        <f t="shared" si="14"/>
        <v>2.05</v>
      </c>
      <c r="Z23" s="185">
        <f t="shared" si="15"/>
        <v>3.8171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</row>
    <row r="24" ht="27.0" customHeight="1">
      <c r="A24" s="174">
        <v>6.0</v>
      </c>
      <c r="B24" s="186" t="s">
        <v>70</v>
      </c>
      <c r="C24" s="186">
        <v>100.0</v>
      </c>
      <c r="D24" s="186">
        <v>190.0</v>
      </c>
      <c r="E24" s="186">
        <v>88.0</v>
      </c>
      <c r="F24" s="186">
        <f t="shared" si="5"/>
        <v>0</v>
      </c>
      <c r="G24" s="186">
        <f t="shared" si="6"/>
        <v>37.73704</v>
      </c>
      <c r="H24" s="187">
        <f t="shared" si="7"/>
        <v>37.73704</v>
      </c>
      <c r="I24" s="186">
        <v>1.0</v>
      </c>
      <c r="J24" s="188">
        <f t="shared" si="8"/>
        <v>37.73704</v>
      </c>
      <c r="K24" s="139"/>
      <c r="L24" s="173">
        <f t="shared" si="17"/>
        <v>4.826</v>
      </c>
      <c r="M24" s="174">
        <f t="shared" si="18"/>
        <v>1</v>
      </c>
      <c r="N24" s="174">
        <f t="shared" si="19"/>
        <v>4.826</v>
      </c>
      <c r="O24" s="139"/>
      <c r="P24" s="139"/>
      <c r="Q24" s="173"/>
      <c r="R24" s="183">
        <v>22.57</v>
      </c>
      <c r="S24" s="173">
        <f t="shared" si="9"/>
        <v>0.88</v>
      </c>
      <c r="T24" s="174">
        <f t="shared" si="10"/>
        <v>1</v>
      </c>
      <c r="U24" s="174">
        <f t="shared" si="11"/>
        <v>0.88</v>
      </c>
      <c r="V24" s="184">
        <f t="shared" si="12"/>
        <v>37.73704</v>
      </c>
      <c r="W24" s="173">
        <f t="shared" ref="W24:X24" si="22">C24/100</f>
        <v>1</v>
      </c>
      <c r="X24" s="173">
        <f t="shared" si="22"/>
        <v>1.9</v>
      </c>
      <c r="Y24" s="173">
        <f t="shared" si="14"/>
        <v>0.88</v>
      </c>
      <c r="Z24" s="185">
        <f t="shared" si="15"/>
        <v>1.672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</row>
    <row r="25" ht="27.0" customHeight="1">
      <c r="A25" s="174">
        <v>7.0</v>
      </c>
      <c r="B25" s="186" t="s">
        <v>70</v>
      </c>
      <c r="C25" s="186">
        <v>101.0</v>
      </c>
      <c r="D25" s="186">
        <v>190.0</v>
      </c>
      <c r="E25" s="186">
        <v>2834.0</v>
      </c>
      <c r="F25" s="186">
        <f t="shared" si="5"/>
        <v>0</v>
      </c>
      <c r="G25" s="186">
        <f t="shared" si="6"/>
        <v>1227.457262</v>
      </c>
      <c r="H25" s="187">
        <f t="shared" si="7"/>
        <v>1227.457262</v>
      </c>
      <c r="I25" s="186">
        <v>1.0</v>
      </c>
      <c r="J25" s="188">
        <f t="shared" si="8"/>
        <v>1227.457262</v>
      </c>
      <c r="K25" s="139"/>
      <c r="L25" s="173">
        <f t="shared" si="17"/>
        <v>4.826</v>
      </c>
      <c r="M25" s="174">
        <f t="shared" si="18"/>
        <v>1</v>
      </c>
      <c r="N25" s="174">
        <f t="shared" si="19"/>
        <v>4.826</v>
      </c>
      <c r="O25" s="139"/>
      <c r="P25" s="139"/>
      <c r="Q25" s="173">
        <v>1230.0</v>
      </c>
      <c r="R25" s="183">
        <v>22.57</v>
      </c>
      <c r="S25" s="173">
        <f t="shared" si="9"/>
        <v>28.34</v>
      </c>
      <c r="T25" s="174">
        <f t="shared" si="10"/>
        <v>1</v>
      </c>
      <c r="U25" s="174">
        <f t="shared" si="11"/>
        <v>28.34</v>
      </c>
      <c r="V25" s="184">
        <f t="shared" si="12"/>
        <v>1227.457262</v>
      </c>
      <c r="W25" s="173">
        <f t="shared" ref="W25:X25" si="23">C25/100</f>
        <v>1.01</v>
      </c>
      <c r="X25" s="173">
        <f t="shared" si="23"/>
        <v>1.9</v>
      </c>
      <c r="Y25" s="173">
        <f t="shared" si="14"/>
        <v>28.34</v>
      </c>
      <c r="Z25" s="185">
        <f t="shared" si="15"/>
        <v>54.38446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</row>
    <row r="26" ht="27.0" customHeight="1">
      <c r="A26" s="174">
        <v>8.0</v>
      </c>
      <c r="B26" s="186" t="s">
        <v>70</v>
      </c>
      <c r="C26" s="186">
        <v>100.0</v>
      </c>
      <c r="D26" s="186">
        <v>190.0</v>
      </c>
      <c r="E26" s="186">
        <v>2834.0</v>
      </c>
      <c r="F26" s="186">
        <f t="shared" si="5"/>
        <v>0</v>
      </c>
      <c r="G26" s="186">
        <f t="shared" si="6"/>
        <v>1215.30422</v>
      </c>
      <c r="H26" s="187">
        <f t="shared" si="7"/>
        <v>1215.30422</v>
      </c>
      <c r="I26" s="186">
        <v>1.0</v>
      </c>
      <c r="J26" s="188">
        <f t="shared" si="8"/>
        <v>1215.30422</v>
      </c>
      <c r="K26" s="139"/>
      <c r="L26" s="173">
        <f t="shared" si="17"/>
        <v>4.826</v>
      </c>
      <c r="M26" s="174">
        <f t="shared" si="18"/>
        <v>1</v>
      </c>
      <c r="N26" s="174">
        <f t="shared" si="19"/>
        <v>4.826</v>
      </c>
      <c r="O26" s="139"/>
      <c r="P26" s="139"/>
      <c r="Q26" s="173">
        <v>1225.0</v>
      </c>
      <c r="R26" s="183">
        <v>22.57</v>
      </c>
      <c r="S26" s="173">
        <f t="shared" si="9"/>
        <v>28.34</v>
      </c>
      <c r="T26" s="174">
        <f t="shared" si="10"/>
        <v>1</v>
      </c>
      <c r="U26" s="174">
        <f t="shared" si="11"/>
        <v>28.34</v>
      </c>
      <c r="V26" s="184">
        <f t="shared" si="12"/>
        <v>1215.30422</v>
      </c>
      <c r="W26" s="173">
        <f t="shared" ref="W26:X26" si="24">C26/100</f>
        <v>1</v>
      </c>
      <c r="X26" s="173">
        <f t="shared" si="24"/>
        <v>1.9</v>
      </c>
      <c r="Y26" s="173">
        <f t="shared" si="14"/>
        <v>28.34</v>
      </c>
      <c r="Z26" s="185">
        <f t="shared" si="15"/>
        <v>53.846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</row>
    <row r="27" ht="27.0" customHeight="1">
      <c r="A27" s="174">
        <v>9.0</v>
      </c>
      <c r="B27" s="186" t="s">
        <v>70</v>
      </c>
      <c r="C27" s="186">
        <v>100.0</v>
      </c>
      <c r="D27" s="186">
        <v>190.0</v>
      </c>
      <c r="E27" s="186">
        <v>2842.0</v>
      </c>
      <c r="F27" s="186">
        <f t="shared" si="5"/>
        <v>0</v>
      </c>
      <c r="G27" s="186">
        <f t="shared" si="6"/>
        <v>1218.73486</v>
      </c>
      <c r="H27" s="187">
        <f t="shared" si="7"/>
        <v>1218.73486</v>
      </c>
      <c r="I27" s="186">
        <v>1.0</v>
      </c>
      <c r="J27" s="188">
        <f t="shared" si="8"/>
        <v>1218.73486</v>
      </c>
      <c r="K27" s="139"/>
      <c r="L27" s="173">
        <f t="shared" si="17"/>
        <v>4.826</v>
      </c>
      <c r="M27" s="174">
        <f t="shared" si="18"/>
        <v>1</v>
      </c>
      <c r="N27" s="174">
        <f t="shared" si="19"/>
        <v>4.826</v>
      </c>
      <c r="O27" s="139"/>
      <c r="P27" s="139"/>
      <c r="Q27" s="173">
        <v>1225.0</v>
      </c>
      <c r="R27" s="183">
        <v>22.57</v>
      </c>
      <c r="S27" s="173">
        <f t="shared" si="9"/>
        <v>28.42</v>
      </c>
      <c r="T27" s="174">
        <f t="shared" si="10"/>
        <v>1</v>
      </c>
      <c r="U27" s="174">
        <f t="shared" si="11"/>
        <v>28.42</v>
      </c>
      <c r="V27" s="184">
        <f t="shared" si="12"/>
        <v>1218.73486</v>
      </c>
      <c r="W27" s="173">
        <f t="shared" ref="W27:X27" si="25">C27/100</f>
        <v>1</v>
      </c>
      <c r="X27" s="173">
        <f t="shared" si="25"/>
        <v>1.9</v>
      </c>
      <c r="Y27" s="173">
        <f t="shared" si="14"/>
        <v>28.42</v>
      </c>
      <c r="Z27" s="185">
        <f t="shared" si="15"/>
        <v>53.998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</row>
    <row r="28" ht="27.0" customHeight="1">
      <c r="A28" s="174">
        <v>10.0</v>
      </c>
      <c r="B28" s="186" t="s">
        <v>70</v>
      </c>
      <c r="C28" s="186">
        <v>100.0</v>
      </c>
      <c r="D28" s="186">
        <v>190.0</v>
      </c>
      <c r="E28" s="186">
        <v>2837.0</v>
      </c>
      <c r="F28" s="186">
        <f t="shared" si="5"/>
        <v>0</v>
      </c>
      <c r="G28" s="186">
        <f t="shared" si="6"/>
        <v>1216.59071</v>
      </c>
      <c r="H28" s="187">
        <f t="shared" si="7"/>
        <v>1216.59071</v>
      </c>
      <c r="I28" s="186">
        <v>1.0</v>
      </c>
      <c r="J28" s="188">
        <f t="shared" si="8"/>
        <v>1216.59071</v>
      </c>
      <c r="K28" s="139"/>
      <c r="L28" s="173">
        <f t="shared" si="17"/>
        <v>4.826</v>
      </c>
      <c r="M28" s="174">
        <f t="shared" si="18"/>
        <v>1</v>
      </c>
      <c r="N28" s="174">
        <f t="shared" si="19"/>
        <v>4.826</v>
      </c>
      <c r="O28" s="139"/>
      <c r="P28" s="139"/>
      <c r="Q28" s="173">
        <v>1225.0</v>
      </c>
      <c r="R28" s="183">
        <v>22.57</v>
      </c>
      <c r="S28" s="173">
        <f t="shared" si="9"/>
        <v>28.37</v>
      </c>
      <c r="T28" s="174">
        <f t="shared" si="10"/>
        <v>1</v>
      </c>
      <c r="U28" s="174">
        <f t="shared" si="11"/>
        <v>28.37</v>
      </c>
      <c r="V28" s="184">
        <f t="shared" si="12"/>
        <v>1216.59071</v>
      </c>
      <c r="W28" s="173">
        <f t="shared" ref="W28:X28" si="26">C28/100</f>
        <v>1</v>
      </c>
      <c r="X28" s="173">
        <f t="shared" si="26"/>
        <v>1.9</v>
      </c>
      <c r="Y28" s="173">
        <f t="shared" si="14"/>
        <v>28.37</v>
      </c>
      <c r="Z28" s="185">
        <f t="shared" si="15"/>
        <v>53.903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</row>
    <row r="29" ht="27.0" customHeight="1">
      <c r="A29" s="174">
        <v>11.0</v>
      </c>
      <c r="B29" s="186" t="s">
        <v>70</v>
      </c>
      <c r="C29" s="186">
        <v>101.0</v>
      </c>
      <c r="D29" s="186">
        <v>190.0</v>
      </c>
      <c r="E29" s="186">
        <v>2843.0</v>
      </c>
      <c r="F29" s="186">
        <f t="shared" si="5"/>
        <v>0</v>
      </c>
      <c r="G29" s="186">
        <f t="shared" si="6"/>
        <v>1231.355327</v>
      </c>
      <c r="H29" s="187">
        <f t="shared" si="7"/>
        <v>1231.355327</v>
      </c>
      <c r="I29" s="186">
        <v>1.0</v>
      </c>
      <c r="J29" s="188">
        <f t="shared" si="8"/>
        <v>1231.355327</v>
      </c>
      <c r="K29" s="139"/>
      <c r="L29" s="173">
        <f t="shared" si="17"/>
        <v>4.826</v>
      </c>
      <c r="M29" s="174">
        <f t="shared" si="18"/>
        <v>1</v>
      </c>
      <c r="N29" s="174">
        <f t="shared" si="19"/>
        <v>4.826</v>
      </c>
      <c r="O29" s="139"/>
      <c r="P29" s="139"/>
      <c r="Q29" s="173">
        <v>1225.0</v>
      </c>
      <c r="R29" s="183">
        <v>22.57</v>
      </c>
      <c r="S29" s="173">
        <f t="shared" si="9"/>
        <v>28.43</v>
      </c>
      <c r="T29" s="174">
        <f t="shared" si="10"/>
        <v>1</v>
      </c>
      <c r="U29" s="174">
        <f t="shared" si="11"/>
        <v>28.43</v>
      </c>
      <c r="V29" s="184">
        <f t="shared" si="12"/>
        <v>1231.355327</v>
      </c>
      <c r="W29" s="173">
        <f t="shared" ref="W29:X29" si="27">C29/100</f>
        <v>1.01</v>
      </c>
      <c r="X29" s="173">
        <f t="shared" si="27"/>
        <v>1.9</v>
      </c>
      <c r="Y29" s="173">
        <f t="shared" si="14"/>
        <v>28.43</v>
      </c>
      <c r="Z29" s="185">
        <f t="shared" si="15"/>
        <v>54.55717</v>
      </c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</row>
    <row r="30" ht="27.0" customHeight="1">
      <c r="A30" s="174">
        <v>12.0</v>
      </c>
      <c r="B30" s="186" t="s">
        <v>70</v>
      </c>
      <c r="C30" s="186">
        <v>100.0</v>
      </c>
      <c r="D30" s="186">
        <v>190.0</v>
      </c>
      <c r="E30" s="186">
        <v>2833.0</v>
      </c>
      <c r="F30" s="186">
        <f t="shared" si="5"/>
        <v>0</v>
      </c>
      <c r="G30" s="186">
        <f t="shared" si="6"/>
        <v>1214.87539</v>
      </c>
      <c r="H30" s="187">
        <f t="shared" si="7"/>
        <v>1214.87539</v>
      </c>
      <c r="I30" s="186">
        <v>1.0</v>
      </c>
      <c r="J30" s="188">
        <f t="shared" si="8"/>
        <v>1214.87539</v>
      </c>
      <c r="K30" s="139"/>
      <c r="L30" s="173">
        <f t="shared" si="17"/>
        <v>4.826</v>
      </c>
      <c r="M30" s="174">
        <f t="shared" si="18"/>
        <v>1</v>
      </c>
      <c r="N30" s="174">
        <f t="shared" si="19"/>
        <v>4.826</v>
      </c>
      <c r="O30" s="139"/>
      <c r="P30" s="139"/>
      <c r="Q30" s="173">
        <v>1225.0</v>
      </c>
      <c r="R30" s="183">
        <v>22.57</v>
      </c>
      <c r="S30" s="173">
        <f t="shared" si="9"/>
        <v>28.33</v>
      </c>
      <c r="T30" s="174">
        <f t="shared" si="10"/>
        <v>1</v>
      </c>
      <c r="U30" s="174">
        <f t="shared" si="11"/>
        <v>28.33</v>
      </c>
      <c r="V30" s="184">
        <f t="shared" si="12"/>
        <v>1214.87539</v>
      </c>
      <c r="W30" s="173">
        <f t="shared" ref="W30:X30" si="28">C30/100</f>
        <v>1</v>
      </c>
      <c r="X30" s="173">
        <f t="shared" si="28"/>
        <v>1.9</v>
      </c>
      <c r="Y30" s="173">
        <f t="shared" si="14"/>
        <v>28.33</v>
      </c>
      <c r="Z30" s="185">
        <f t="shared" si="15"/>
        <v>53.827</v>
      </c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</row>
    <row r="31" ht="27.0" customHeight="1">
      <c r="A31" s="174">
        <v>13.0</v>
      </c>
      <c r="B31" s="186" t="s">
        <v>70</v>
      </c>
      <c r="C31" s="186">
        <v>101.0</v>
      </c>
      <c r="D31" s="186">
        <v>190.0</v>
      </c>
      <c r="E31" s="186">
        <v>2828.0</v>
      </c>
      <c r="F31" s="186">
        <f t="shared" si="5"/>
        <v>0</v>
      </c>
      <c r="G31" s="186">
        <f t="shared" si="6"/>
        <v>1224.858552</v>
      </c>
      <c r="H31" s="187">
        <f t="shared" si="7"/>
        <v>1224.858552</v>
      </c>
      <c r="I31" s="186">
        <v>1.0</v>
      </c>
      <c r="J31" s="188">
        <f t="shared" si="8"/>
        <v>1224.858552</v>
      </c>
      <c r="K31" s="139"/>
      <c r="L31" s="173">
        <f t="shared" si="17"/>
        <v>4.826</v>
      </c>
      <c r="M31" s="174">
        <f t="shared" si="18"/>
        <v>1</v>
      </c>
      <c r="N31" s="174">
        <f t="shared" si="19"/>
        <v>4.826</v>
      </c>
      <c r="O31" s="139"/>
      <c r="P31" s="139"/>
      <c r="Q31" s="173">
        <v>1225.0</v>
      </c>
      <c r="R31" s="183">
        <v>22.57</v>
      </c>
      <c r="S31" s="173">
        <f t="shared" si="9"/>
        <v>28.28</v>
      </c>
      <c r="T31" s="174">
        <f t="shared" si="10"/>
        <v>1</v>
      </c>
      <c r="U31" s="174">
        <f t="shared" si="11"/>
        <v>28.28</v>
      </c>
      <c r="V31" s="184">
        <f t="shared" si="12"/>
        <v>1224.858552</v>
      </c>
      <c r="W31" s="173">
        <f t="shared" ref="W31:X31" si="29">C31/100</f>
        <v>1.01</v>
      </c>
      <c r="X31" s="173">
        <f t="shared" si="29"/>
        <v>1.9</v>
      </c>
      <c r="Y31" s="173">
        <f t="shared" si="14"/>
        <v>28.28</v>
      </c>
      <c r="Z31" s="185">
        <f t="shared" si="15"/>
        <v>54.26932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</row>
    <row r="32" ht="27.0" customHeight="1">
      <c r="A32" s="174">
        <v>14.0</v>
      </c>
      <c r="B32" s="186" t="s">
        <v>70</v>
      </c>
      <c r="C32" s="186">
        <v>100.0</v>
      </c>
      <c r="D32" s="186">
        <v>190.0</v>
      </c>
      <c r="E32" s="186">
        <v>2845.0</v>
      </c>
      <c r="F32" s="186">
        <f t="shared" si="5"/>
        <v>0</v>
      </c>
      <c r="G32" s="186">
        <f t="shared" si="6"/>
        <v>1220.02135</v>
      </c>
      <c r="H32" s="187">
        <f t="shared" si="7"/>
        <v>1220.02135</v>
      </c>
      <c r="I32" s="186">
        <v>1.0</v>
      </c>
      <c r="J32" s="188">
        <f t="shared" si="8"/>
        <v>1220.02135</v>
      </c>
      <c r="K32" s="139"/>
      <c r="L32" s="173">
        <f t="shared" si="17"/>
        <v>4.826</v>
      </c>
      <c r="M32" s="174">
        <f t="shared" si="18"/>
        <v>1</v>
      </c>
      <c r="N32" s="174">
        <f t="shared" si="19"/>
        <v>4.826</v>
      </c>
      <c r="O32" s="139"/>
      <c r="P32" s="139"/>
      <c r="Q32" s="173">
        <v>1225.0</v>
      </c>
      <c r="R32" s="183">
        <v>22.57</v>
      </c>
      <c r="S32" s="173">
        <f t="shared" si="9"/>
        <v>28.45</v>
      </c>
      <c r="T32" s="174">
        <f t="shared" si="10"/>
        <v>1</v>
      </c>
      <c r="U32" s="174">
        <f t="shared" si="11"/>
        <v>28.45</v>
      </c>
      <c r="V32" s="184">
        <f t="shared" si="12"/>
        <v>1220.02135</v>
      </c>
      <c r="W32" s="173">
        <f t="shared" ref="W32:X32" si="30">C32/100</f>
        <v>1</v>
      </c>
      <c r="X32" s="173">
        <f t="shared" si="30"/>
        <v>1.9</v>
      </c>
      <c r="Y32" s="173">
        <f t="shared" si="14"/>
        <v>28.45</v>
      </c>
      <c r="Z32" s="185">
        <f t="shared" si="15"/>
        <v>54.055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</row>
    <row r="33" ht="27.0" customHeight="1">
      <c r="A33" s="174">
        <v>15.0</v>
      </c>
      <c r="B33" s="186" t="s">
        <v>70</v>
      </c>
      <c r="C33" s="186">
        <v>101.0</v>
      </c>
      <c r="D33" s="186">
        <v>190.0</v>
      </c>
      <c r="E33" s="186">
        <v>2837.0</v>
      </c>
      <c r="F33" s="186">
        <f t="shared" si="5"/>
        <v>0</v>
      </c>
      <c r="G33" s="186">
        <f t="shared" si="6"/>
        <v>1228.756617</v>
      </c>
      <c r="H33" s="187">
        <f t="shared" si="7"/>
        <v>1228.756617</v>
      </c>
      <c r="I33" s="186">
        <v>1.0</v>
      </c>
      <c r="J33" s="188">
        <f t="shared" si="8"/>
        <v>1228.756617</v>
      </c>
      <c r="K33" s="139"/>
      <c r="L33" s="173">
        <f t="shared" si="17"/>
        <v>4.826</v>
      </c>
      <c r="M33" s="174">
        <f t="shared" si="18"/>
        <v>1</v>
      </c>
      <c r="N33" s="174">
        <f t="shared" si="19"/>
        <v>4.826</v>
      </c>
      <c r="O33" s="139"/>
      <c r="P33" s="139"/>
      <c r="Q33" s="173">
        <v>1225.0</v>
      </c>
      <c r="R33" s="183">
        <v>22.57</v>
      </c>
      <c r="S33" s="173">
        <f t="shared" si="9"/>
        <v>28.37</v>
      </c>
      <c r="T33" s="174">
        <f t="shared" si="10"/>
        <v>1</v>
      </c>
      <c r="U33" s="174">
        <f t="shared" si="11"/>
        <v>28.37</v>
      </c>
      <c r="V33" s="184">
        <f t="shared" si="12"/>
        <v>1228.756617</v>
      </c>
      <c r="W33" s="173">
        <f t="shared" ref="W33:X33" si="31">C33/100</f>
        <v>1.01</v>
      </c>
      <c r="X33" s="173">
        <f t="shared" si="31"/>
        <v>1.9</v>
      </c>
      <c r="Y33" s="173">
        <f t="shared" si="14"/>
        <v>28.37</v>
      </c>
      <c r="Z33" s="185">
        <f t="shared" si="15"/>
        <v>54.44203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</row>
    <row r="34" ht="27.0" customHeight="1">
      <c r="A34" s="174">
        <v>16.0</v>
      </c>
      <c r="B34" s="186" t="s">
        <v>70</v>
      </c>
      <c r="C34" s="186">
        <v>100.0</v>
      </c>
      <c r="D34" s="186">
        <v>190.0</v>
      </c>
      <c r="E34" s="186">
        <v>2831.0</v>
      </c>
      <c r="F34" s="186">
        <f t="shared" si="5"/>
        <v>0</v>
      </c>
      <c r="G34" s="186">
        <f t="shared" si="6"/>
        <v>1214.01773</v>
      </c>
      <c r="H34" s="187">
        <f t="shared" si="7"/>
        <v>1214.01773</v>
      </c>
      <c r="I34" s="186">
        <v>1.0</v>
      </c>
      <c r="J34" s="188">
        <f t="shared" si="8"/>
        <v>1214.01773</v>
      </c>
      <c r="K34" s="139"/>
      <c r="L34" s="173">
        <f t="shared" si="17"/>
        <v>4.826</v>
      </c>
      <c r="M34" s="174">
        <f t="shared" si="18"/>
        <v>1</v>
      </c>
      <c r="N34" s="174">
        <f t="shared" si="19"/>
        <v>4.826</v>
      </c>
      <c r="O34" s="139"/>
      <c r="P34" s="139"/>
      <c r="Q34" s="173">
        <v>1225.0</v>
      </c>
      <c r="R34" s="183">
        <v>22.57</v>
      </c>
      <c r="S34" s="173">
        <f t="shared" si="9"/>
        <v>28.31</v>
      </c>
      <c r="T34" s="174">
        <f t="shared" si="10"/>
        <v>1</v>
      </c>
      <c r="U34" s="174">
        <f t="shared" si="11"/>
        <v>28.31</v>
      </c>
      <c r="V34" s="184">
        <f t="shared" si="12"/>
        <v>1214.01773</v>
      </c>
      <c r="W34" s="173">
        <f t="shared" ref="W34:X34" si="32">C34/100</f>
        <v>1</v>
      </c>
      <c r="X34" s="173">
        <f t="shared" si="32"/>
        <v>1.9</v>
      </c>
      <c r="Y34" s="173">
        <f t="shared" si="14"/>
        <v>28.31</v>
      </c>
      <c r="Z34" s="185">
        <f t="shared" si="15"/>
        <v>53.789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</row>
    <row r="35" ht="27.0" customHeight="1">
      <c r="A35" s="174">
        <v>17.0</v>
      </c>
      <c r="B35" s="186" t="s">
        <v>70</v>
      </c>
      <c r="C35" s="186">
        <v>100.0</v>
      </c>
      <c r="D35" s="186">
        <v>190.0</v>
      </c>
      <c r="E35" s="186">
        <v>2842.0</v>
      </c>
      <c r="F35" s="186">
        <f t="shared" si="5"/>
        <v>0</v>
      </c>
      <c r="G35" s="186">
        <f t="shared" si="6"/>
        <v>1218.73486</v>
      </c>
      <c r="H35" s="187">
        <f t="shared" si="7"/>
        <v>1218.73486</v>
      </c>
      <c r="I35" s="186">
        <v>1.0</v>
      </c>
      <c r="J35" s="188">
        <f t="shared" si="8"/>
        <v>1218.73486</v>
      </c>
      <c r="K35" s="139"/>
      <c r="L35" s="173">
        <f t="shared" si="17"/>
        <v>4.826</v>
      </c>
      <c r="M35" s="174">
        <f t="shared" si="18"/>
        <v>1</v>
      </c>
      <c r="N35" s="174">
        <f t="shared" si="19"/>
        <v>4.826</v>
      </c>
      <c r="O35" s="139"/>
      <c r="P35" s="139"/>
      <c r="Q35" s="173">
        <v>1225.0</v>
      </c>
      <c r="R35" s="183">
        <v>22.57</v>
      </c>
      <c r="S35" s="173">
        <f t="shared" si="9"/>
        <v>28.42</v>
      </c>
      <c r="T35" s="174">
        <f t="shared" si="10"/>
        <v>1</v>
      </c>
      <c r="U35" s="174">
        <f t="shared" si="11"/>
        <v>28.42</v>
      </c>
      <c r="V35" s="184">
        <f t="shared" si="12"/>
        <v>1218.73486</v>
      </c>
      <c r="W35" s="173">
        <f t="shared" ref="W35:X35" si="33">C35/100</f>
        <v>1</v>
      </c>
      <c r="X35" s="173">
        <f t="shared" si="33"/>
        <v>1.9</v>
      </c>
      <c r="Y35" s="173">
        <f t="shared" si="14"/>
        <v>28.42</v>
      </c>
      <c r="Z35" s="185">
        <f t="shared" si="15"/>
        <v>53.998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</row>
    <row r="36" ht="27.0" customHeight="1">
      <c r="A36" s="174">
        <v>18.0</v>
      </c>
      <c r="B36" s="186" t="s">
        <v>70</v>
      </c>
      <c r="C36" s="186">
        <v>100.0</v>
      </c>
      <c r="D36" s="186">
        <v>190.0</v>
      </c>
      <c r="E36" s="186">
        <v>2836.0</v>
      </c>
      <c r="F36" s="186">
        <f t="shared" si="5"/>
        <v>0</v>
      </c>
      <c r="G36" s="186">
        <f t="shared" si="6"/>
        <v>1216.16188</v>
      </c>
      <c r="H36" s="187">
        <f t="shared" si="7"/>
        <v>1216.16188</v>
      </c>
      <c r="I36" s="186">
        <v>1.0</v>
      </c>
      <c r="J36" s="188">
        <f t="shared" si="8"/>
        <v>1216.16188</v>
      </c>
      <c r="K36" s="139"/>
      <c r="L36" s="173">
        <f t="shared" si="17"/>
        <v>4.826</v>
      </c>
      <c r="M36" s="174">
        <f t="shared" si="18"/>
        <v>1</v>
      </c>
      <c r="N36" s="174">
        <f t="shared" si="19"/>
        <v>4.826</v>
      </c>
      <c r="O36" s="139"/>
      <c r="P36" s="139"/>
      <c r="Q36" s="173">
        <v>1240.0</v>
      </c>
      <c r="R36" s="183">
        <v>22.57</v>
      </c>
      <c r="S36" s="173">
        <f t="shared" si="9"/>
        <v>28.36</v>
      </c>
      <c r="T36" s="174">
        <f t="shared" si="10"/>
        <v>1</v>
      </c>
      <c r="U36" s="174">
        <f t="shared" si="11"/>
        <v>28.36</v>
      </c>
      <c r="V36" s="184">
        <f t="shared" si="12"/>
        <v>1216.16188</v>
      </c>
      <c r="W36" s="173">
        <f t="shared" ref="W36:X36" si="34">C36/100</f>
        <v>1</v>
      </c>
      <c r="X36" s="173">
        <f t="shared" si="34"/>
        <v>1.9</v>
      </c>
      <c r="Y36" s="173">
        <f t="shared" si="14"/>
        <v>28.36</v>
      </c>
      <c r="Z36" s="185">
        <f t="shared" si="15"/>
        <v>53.884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</row>
    <row r="37" ht="27.0" customHeight="1">
      <c r="A37" s="174">
        <v>19.0</v>
      </c>
      <c r="B37" s="186" t="s">
        <v>70</v>
      </c>
      <c r="C37" s="186">
        <v>100.0</v>
      </c>
      <c r="D37" s="186">
        <v>190.0</v>
      </c>
      <c r="E37" s="186">
        <v>2836.0</v>
      </c>
      <c r="F37" s="186">
        <f t="shared" si="5"/>
        <v>0</v>
      </c>
      <c r="G37" s="186">
        <f t="shared" si="6"/>
        <v>1216.16188</v>
      </c>
      <c r="H37" s="187">
        <f t="shared" si="7"/>
        <v>1216.16188</v>
      </c>
      <c r="I37" s="186">
        <v>1.0</v>
      </c>
      <c r="J37" s="188">
        <f t="shared" si="8"/>
        <v>1216.16188</v>
      </c>
      <c r="K37" s="139"/>
      <c r="L37" s="173">
        <f t="shared" si="17"/>
        <v>4.826</v>
      </c>
      <c r="M37" s="174">
        <f t="shared" si="18"/>
        <v>1</v>
      </c>
      <c r="N37" s="174">
        <f t="shared" si="19"/>
        <v>4.826</v>
      </c>
      <c r="O37" s="139"/>
      <c r="P37" s="139"/>
      <c r="Q37" s="173">
        <v>1235.0</v>
      </c>
      <c r="R37" s="183">
        <v>22.57</v>
      </c>
      <c r="S37" s="173">
        <f t="shared" si="9"/>
        <v>28.36</v>
      </c>
      <c r="T37" s="174">
        <f t="shared" si="10"/>
        <v>1</v>
      </c>
      <c r="U37" s="174">
        <f t="shared" si="11"/>
        <v>28.36</v>
      </c>
      <c r="V37" s="184">
        <f t="shared" si="12"/>
        <v>1216.16188</v>
      </c>
      <c r="W37" s="173">
        <f t="shared" ref="W37:X37" si="35">C37/100</f>
        <v>1</v>
      </c>
      <c r="X37" s="173">
        <f t="shared" si="35"/>
        <v>1.9</v>
      </c>
      <c r="Y37" s="173">
        <f t="shared" si="14"/>
        <v>28.36</v>
      </c>
      <c r="Z37" s="185">
        <f t="shared" si="15"/>
        <v>53.884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</row>
    <row r="38" ht="27.0" customHeight="1">
      <c r="A38" s="174">
        <v>20.0</v>
      </c>
      <c r="B38" s="186" t="s">
        <v>70</v>
      </c>
      <c r="C38" s="186">
        <v>100.0</v>
      </c>
      <c r="D38" s="186">
        <v>190.0</v>
      </c>
      <c r="E38" s="186">
        <v>2835.0</v>
      </c>
      <c r="F38" s="186">
        <f t="shared" si="5"/>
        <v>0</v>
      </c>
      <c r="G38" s="186">
        <f t="shared" si="6"/>
        <v>1215.73305</v>
      </c>
      <c r="H38" s="187">
        <f t="shared" si="7"/>
        <v>1215.73305</v>
      </c>
      <c r="I38" s="186">
        <v>1.0</v>
      </c>
      <c r="J38" s="188">
        <f t="shared" si="8"/>
        <v>1215.73305</v>
      </c>
      <c r="K38" s="139"/>
      <c r="L38" s="173">
        <f t="shared" si="17"/>
        <v>4.826</v>
      </c>
      <c r="M38" s="174">
        <f t="shared" si="18"/>
        <v>1</v>
      </c>
      <c r="N38" s="174">
        <f t="shared" si="19"/>
        <v>4.826</v>
      </c>
      <c r="O38" s="139"/>
      <c r="P38" s="139"/>
      <c r="Q38" s="173">
        <v>1225.0</v>
      </c>
      <c r="R38" s="183">
        <v>22.57</v>
      </c>
      <c r="S38" s="173">
        <f t="shared" si="9"/>
        <v>28.35</v>
      </c>
      <c r="T38" s="174">
        <f t="shared" si="10"/>
        <v>1</v>
      </c>
      <c r="U38" s="174">
        <f t="shared" si="11"/>
        <v>28.35</v>
      </c>
      <c r="V38" s="184">
        <f t="shared" si="12"/>
        <v>1215.73305</v>
      </c>
      <c r="W38" s="173">
        <f t="shared" ref="W38:X38" si="36">C38/100</f>
        <v>1</v>
      </c>
      <c r="X38" s="173">
        <f t="shared" si="36"/>
        <v>1.9</v>
      </c>
      <c r="Y38" s="173">
        <f t="shared" si="14"/>
        <v>28.35</v>
      </c>
      <c r="Z38" s="185">
        <f t="shared" si="15"/>
        <v>53.865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</row>
    <row r="39" ht="27.0" customHeight="1">
      <c r="A39" s="174">
        <v>21.0</v>
      </c>
      <c r="B39" s="186" t="s">
        <v>70</v>
      </c>
      <c r="C39" s="186">
        <v>101.0</v>
      </c>
      <c r="D39" s="186">
        <v>190.0</v>
      </c>
      <c r="E39" s="186">
        <v>2846.0</v>
      </c>
      <c r="F39" s="186">
        <f t="shared" si="5"/>
        <v>0</v>
      </c>
      <c r="G39" s="186">
        <f t="shared" si="6"/>
        <v>1232.654682</v>
      </c>
      <c r="H39" s="187">
        <f t="shared" si="7"/>
        <v>1232.654682</v>
      </c>
      <c r="I39" s="186">
        <v>1.0</v>
      </c>
      <c r="J39" s="188">
        <f t="shared" si="8"/>
        <v>1232.654682</v>
      </c>
      <c r="K39" s="139"/>
      <c r="L39" s="173">
        <f t="shared" si="17"/>
        <v>4.826</v>
      </c>
      <c r="M39" s="174">
        <f t="shared" si="18"/>
        <v>1</v>
      </c>
      <c r="N39" s="174">
        <f t="shared" si="19"/>
        <v>4.826</v>
      </c>
      <c r="O39" s="139"/>
      <c r="P39" s="139"/>
      <c r="Q39" s="173">
        <v>1290.0</v>
      </c>
      <c r="R39" s="183">
        <v>22.57</v>
      </c>
      <c r="S39" s="173">
        <f t="shared" si="9"/>
        <v>28.46</v>
      </c>
      <c r="T39" s="174">
        <f t="shared" si="10"/>
        <v>1</v>
      </c>
      <c r="U39" s="174">
        <f t="shared" si="11"/>
        <v>28.46</v>
      </c>
      <c r="V39" s="184">
        <f t="shared" si="12"/>
        <v>1232.654682</v>
      </c>
      <c r="W39" s="173">
        <f t="shared" ref="W39:X39" si="37">C39/100</f>
        <v>1.01</v>
      </c>
      <c r="X39" s="173">
        <f t="shared" si="37"/>
        <v>1.9</v>
      </c>
      <c r="Y39" s="173">
        <f t="shared" si="14"/>
        <v>28.46</v>
      </c>
      <c r="Z39" s="185">
        <f t="shared" si="15"/>
        <v>54.61474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</row>
    <row r="40" ht="27.0" customHeight="1">
      <c r="A40" s="174">
        <v>22.0</v>
      </c>
      <c r="B40" s="179" t="s">
        <v>119</v>
      </c>
      <c r="C40" s="180">
        <v>78.0</v>
      </c>
      <c r="D40" s="180">
        <v>203.0</v>
      </c>
      <c r="E40" s="180">
        <v>205.0</v>
      </c>
      <c r="F40" s="180">
        <f t="shared" si="5"/>
        <v>0</v>
      </c>
      <c r="G40" s="180">
        <f t="shared" si="6"/>
        <v>85.369011</v>
      </c>
      <c r="H40" s="181">
        <f t="shared" si="7"/>
        <v>85.369011</v>
      </c>
      <c r="I40" s="180">
        <v>1.0</v>
      </c>
      <c r="J40" s="182">
        <f t="shared" si="8"/>
        <v>85.369011</v>
      </c>
      <c r="K40" s="266"/>
      <c r="L40" s="267">
        <f t="shared" si="17"/>
        <v>5.1562</v>
      </c>
      <c r="M40" s="268">
        <f t="shared" si="18"/>
        <v>1</v>
      </c>
      <c r="N40" s="268">
        <f t="shared" si="19"/>
        <v>5.1562</v>
      </c>
      <c r="O40" s="266"/>
      <c r="P40" s="266"/>
      <c r="Q40" s="267"/>
      <c r="R40" s="183">
        <v>26.3</v>
      </c>
      <c r="S40" s="173">
        <f t="shared" si="9"/>
        <v>2.05</v>
      </c>
      <c r="T40" s="174">
        <f t="shared" si="10"/>
        <v>1</v>
      </c>
      <c r="U40" s="174">
        <f t="shared" si="11"/>
        <v>2.05</v>
      </c>
      <c r="V40" s="184">
        <f t="shared" si="12"/>
        <v>85.369011</v>
      </c>
      <c r="W40" s="173">
        <f t="shared" ref="W40:X40" si="38">C40/100</f>
        <v>0.78</v>
      </c>
      <c r="X40" s="173">
        <f t="shared" si="38"/>
        <v>2.03</v>
      </c>
      <c r="Y40" s="173">
        <f t="shared" si="14"/>
        <v>2.05</v>
      </c>
      <c r="Z40" s="185">
        <f t="shared" si="15"/>
        <v>3.24597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</row>
    <row r="41" ht="27.0" customHeight="1">
      <c r="A41" s="174">
        <v>23.0</v>
      </c>
      <c r="B41" s="186" t="s">
        <v>119</v>
      </c>
      <c r="C41" s="186">
        <v>70.0</v>
      </c>
      <c r="D41" s="186">
        <v>203.0</v>
      </c>
      <c r="E41" s="186">
        <v>252.0</v>
      </c>
      <c r="F41" s="186">
        <f t="shared" si="5"/>
        <v>0</v>
      </c>
      <c r="G41" s="186">
        <f t="shared" si="6"/>
        <v>94.178196</v>
      </c>
      <c r="H41" s="187">
        <f t="shared" si="7"/>
        <v>94.178196</v>
      </c>
      <c r="I41" s="186">
        <v>1.0</v>
      </c>
      <c r="J41" s="188">
        <f t="shared" si="8"/>
        <v>94.178196</v>
      </c>
      <c r="K41" s="139"/>
      <c r="L41" s="173">
        <f t="shared" si="17"/>
        <v>5.1562</v>
      </c>
      <c r="M41" s="174">
        <f t="shared" si="18"/>
        <v>1</v>
      </c>
      <c r="N41" s="174">
        <f t="shared" si="19"/>
        <v>5.1562</v>
      </c>
      <c r="O41" s="139"/>
      <c r="P41" s="139"/>
      <c r="Q41" s="173"/>
      <c r="R41" s="183">
        <v>26.3</v>
      </c>
      <c r="S41" s="173">
        <f t="shared" si="9"/>
        <v>2.52</v>
      </c>
      <c r="T41" s="174">
        <f t="shared" si="10"/>
        <v>1</v>
      </c>
      <c r="U41" s="174">
        <f t="shared" si="11"/>
        <v>2.52</v>
      </c>
      <c r="V41" s="184">
        <f t="shared" si="12"/>
        <v>94.178196</v>
      </c>
      <c r="W41" s="173">
        <f t="shared" ref="W41:X41" si="39">C41/100</f>
        <v>0.7</v>
      </c>
      <c r="X41" s="173">
        <f t="shared" si="39"/>
        <v>2.03</v>
      </c>
      <c r="Y41" s="173">
        <f t="shared" si="14"/>
        <v>2.52</v>
      </c>
      <c r="Z41" s="185">
        <f t="shared" si="15"/>
        <v>3.58092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</row>
    <row r="42" ht="27.0" customHeight="1">
      <c r="A42" s="174">
        <v>24.0</v>
      </c>
      <c r="B42" s="186" t="s">
        <v>119</v>
      </c>
      <c r="C42" s="186">
        <v>94.0</v>
      </c>
      <c r="D42" s="186">
        <v>203.0</v>
      </c>
      <c r="E42" s="186">
        <v>208.0</v>
      </c>
      <c r="F42" s="186">
        <f t="shared" si="5"/>
        <v>0</v>
      </c>
      <c r="G42" s="186">
        <f t="shared" si="6"/>
        <v>104.3861728</v>
      </c>
      <c r="H42" s="187">
        <f t="shared" si="7"/>
        <v>104.3861728</v>
      </c>
      <c r="I42" s="186">
        <v>1.0</v>
      </c>
      <c r="J42" s="188">
        <f t="shared" si="8"/>
        <v>104.3861728</v>
      </c>
      <c r="K42" s="139"/>
      <c r="L42" s="173">
        <f t="shared" si="17"/>
        <v>5.1562</v>
      </c>
      <c r="M42" s="174">
        <f t="shared" si="18"/>
        <v>1</v>
      </c>
      <c r="N42" s="174">
        <f t="shared" si="19"/>
        <v>5.1562</v>
      </c>
      <c r="O42" s="139"/>
      <c r="P42" s="139"/>
      <c r="Q42" s="173"/>
      <c r="R42" s="183">
        <v>26.3</v>
      </c>
      <c r="S42" s="173">
        <f t="shared" si="9"/>
        <v>2.08</v>
      </c>
      <c r="T42" s="174">
        <f t="shared" si="10"/>
        <v>1</v>
      </c>
      <c r="U42" s="174">
        <f t="shared" si="11"/>
        <v>2.08</v>
      </c>
      <c r="V42" s="184">
        <f t="shared" si="12"/>
        <v>104.3861728</v>
      </c>
      <c r="W42" s="173">
        <f t="shared" ref="W42:X42" si="40">C42/100</f>
        <v>0.94</v>
      </c>
      <c r="X42" s="173">
        <f t="shared" si="40"/>
        <v>2.03</v>
      </c>
      <c r="Y42" s="173">
        <f t="shared" si="14"/>
        <v>2.08</v>
      </c>
      <c r="Z42" s="185">
        <f t="shared" si="15"/>
        <v>3.969056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</row>
    <row r="43" ht="27.0" customHeight="1">
      <c r="A43" s="174">
        <v>25.0</v>
      </c>
      <c r="B43" s="186" t="s">
        <v>119</v>
      </c>
      <c r="C43" s="186">
        <v>97.0</v>
      </c>
      <c r="D43" s="186">
        <v>203.0</v>
      </c>
      <c r="E43" s="186">
        <v>2730.0</v>
      </c>
      <c r="F43" s="186">
        <f t="shared" si="5"/>
        <v>0</v>
      </c>
      <c r="G43" s="186">
        <f t="shared" si="6"/>
        <v>1413.794109</v>
      </c>
      <c r="H43" s="187">
        <f t="shared" si="7"/>
        <v>1413.794109</v>
      </c>
      <c r="I43" s="186">
        <v>1.0</v>
      </c>
      <c r="J43" s="188">
        <f t="shared" si="8"/>
        <v>1413.794109</v>
      </c>
      <c r="K43" s="139"/>
      <c r="L43" s="173">
        <f t="shared" si="17"/>
        <v>5.1562</v>
      </c>
      <c r="M43" s="174">
        <f t="shared" si="18"/>
        <v>1</v>
      </c>
      <c r="N43" s="174">
        <f t="shared" si="19"/>
        <v>5.1562</v>
      </c>
      <c r="O43" s="139"/>
      <c r="P43" s="139"/>
      <c r="Q43" s="173">
        <v>1445.0</v>
      </c>
      <c r="R43" s="183">
        <v>26.3</v>
      </c>
      <c r="S43" s="173">
        <f t="shared" si="9"/>
        <v>27.3</v>
      </c>
      <c r="T43" s="174">
        <f t="shared" si="10"/>
        <v>1</v>
      </c>
      <c r="U43" s="174">
        <f t="shared" si="11"/>
        <v>27.3</v>
      </c>
      <c r="V43" s="184">
        <f t="shared" si="12"/>
        <v>1413.794109</v>
      </c>
      <c r="W43" s="173">
        <f t="shared" ref="W43:X43" si="41">C43/100</f>
        <v>0.97</v>
      </c>
      <c r="X43" s="173">
        <f t="shared" si="41"/>
        <v>2.03</v>
      </c>
      <c r="Y43" s="173">
        <f t="shared" si="14"/>
        <v>27.3</v>
      </c>
      <c r="Z43" s="185">
        <f t="shared" si="15"/>
        <v>53.75643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</row>
    <row r="44" ht="27.0" customHeight="1">
      <c r="A44" s="174">
        <v>26.0</v>
      </c>
      <c r="B44" s="179" t="s">
        <v>90</v>
      </c>
      <c r="C44" s="180">
        <v>73.0</v>
      </c>
      <c r="D44" s="180">
        <v>203.0</v>
      </c>
      <c r="E44" s="180">
        <v>212.0</v>
      </c>
      <c r="F44" s="180">
        <f t="shared" si="5"/>
        <v>0</v>
      </c>
      <c r="G44" s="180">
        <f t="shared" si="6"/>
        <v>52.7793504</v>
      </c>
      <c r="H44" s="181">
        <f t="shared" si="7"/>
        <v>52.7793504</v>
      </c>
      <c r="I44" s="180">
        <v>1.0</v>
      </c>
      <c r="J44" s="182">
        <f t="shared" si="8"/>
        <v>52.7793504</v>
      </c>
      <c r="K44" s="266"/>
      <c r="L44" s="269"/>
      <c r="M44" s="270">
        <f t="shared" si="18"/>
        <v>1</v>
      </c>
      <c r="N44" s="270"/>
      <c r="O44" s="266"/>
      <c r="P44" s="266"/>
      <c r="Q44" s="267"/>
      <c r="R44" s="183">
        <v>16.8</v>
      </c>
      <c r="S44" s="173">
        <f t="shared" si="9"/>
        <v>2.12</v>
      </c>
      <c r="T44" s="174">
        <f t="shared" si="10"/>
        <v>1</v>
      </c>
      <c r="U44" s="174">
        <f t="shared" si="11"/>
        <v>2.12</v>
      </c>
      <c r="V44" s="184">
        <f t="shared" si="12"/>
        <v>52.7793504</v>
      </c>
      <c r="W44" s="173">
        <f t="shared" ref="W44:X44" si="42">C44/100</f>
        <v>0.73</v>
      </c>
      <c r="X44" s="173">
        <f t="shared" si="42"/>
        <v>2.03</v>
      </c>
      <c r="Y44" s="173">
        <f t="shared" si="14"/>
        <v>2.12</v>
      </c>
      <c r="Z44" s="185">
        <f t="shared" si="15"/>
        <v>3.141628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</row>
    <row r="45" ht="27.0" customHeight="1">
      <c r="A45" s="174">
        <v>27.0</v>
      </c>
      <c r="B45" s="186" t="s">
        <v>90</v>
      </c>
      <c r="C45" s="186">
        <v>94.0</v>
      </c>
      <c r="D45" s="186">
        <v>203.0</v>
      </c>
      <c r="E45" s="186">
        <v>256.0</v>
      </c>
      <c r="F45" s="186">
        <f t="shared" si="5"/>
        <v>0</v>
      </c>
      <c r="G45" s="186">
        <f t="shared" si="6"/>
        <v>82.0678656</v>
      </c>
      <c r="H45" s="187">
        <f t="shared" si="7"/>
        <v>82.0678656</v>
      </c>
      <c r="I45" s="186">
        <v>1.0</v>
      </c>
      <c r="J45" s="188">
        <f t="shared" si="8"/>
        <v>82.0678656</v>
      </c>
      <c r="K45" s="139"/>
      <c r="L45" s="208"/>
      <c r="M45" s="252">
        <f t="shared" si="18"/>
        <v>1</v>
      </c>
      <c r="N45" s="252"/>
      <c r="O45" s="139"/>
      <c r="P45" s="139"/>
      <c r="Q45" s="173"/>
      <c r="R45" s="183">
        <v>16.8</v>
      </c>
      <c r="S45" s="173">
        <f t="shared" si="9"/>
        <v>2.56</v>
      </c>
      <c r="T45" s="174">
        <f t="shared" si="10"/>
        <v>1</v>
      </c>
      <c r="U45" s="174">
        <f t="shared" si="11"/>
        <v>2.56</v>
      </c>
      <c r="V45" s="184">
        <f t="shared" si="12"/>
        <v>82.0678656</v>
      </c>
      <c r="W45" s="173">
        <f t="shared" ref="W45:X45" si="43">C45/100</f>
        <v>0.94</v>
      </c>
      <c r="X45" s="173">
        <f t="shared" si="43"/>
        <v>2.03</v>
      </c>
      <c r="Y45" s="173">
        <f t="shared" si="14"/>
        <v>2.56</v>
      </c>
      <c r="Z45" s="185">
        <f t="shared" si="15"/>
        <v>4.884992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</row>
    <row r="46" ht="27.0" customHeight="1">
      <c r="A46" s="174">
        <v>28.0</v>
      </c>
      <c r="B46" s="186" t="s">
        <v>90</v>
      </c>
      <c r="C46" s="186">
        <v>105.0</v>
      </c>
      <c r="D46" s="186">
        <v>203.0</v>
      </c>
      <c r="E46" s="186">
        <v>207.0</v>
      </c>
      <c r="F46" s="186">
        <f t="shared" si="5"/>
        <v>0</v>
      </c>
      <c r="G46" s="186">
        <f t="shared" si="6"/>
        <v>74.125044</v>
      </c>
      <c r="H46" s="187">
        <f t="shared" si="7"/>
        <v>74.125044</v>
      </c>
      <c r="I46" s="186">
        <v>1.0</v>
      </c>
      <c r="J46" s="188">
        <f t="shared" si="8"/>
        <v>74.125044</v>
      </c>
      <c r="K46" s="139"/>
      <c r="L46" s="208"/>
      <c r="M46" s="252">
        <f t="shared" si="18"/>
        <v>1</v>
      </c>
      <c r="N46" s="252"/>
      <c r="O46" s="139"/>
      <c r="P46" s="139"/>
      <c r="Q46" s="173"/>
      <c r="R46" s="183">
        <v>16.8</v>
      </c>
      <c r="S46" s="173">
        <f t="shared" si="9"/>
        <v>2.07</v>
      </c>
      <c r="T46" s="174">
        <f t="shared" si="10"/>
        <v>1</v>
      </c>
      <c r="U46" s="174">
        <f t="shared" si="11"/>
        <v>2.07</v>
      </c>
      <c r="V46" s="184">
        <f t="shared" si="12"/>
        <v>74.125044</v>
      </c>
      <c r="W46" s="173">
        <f t="shared" ref="W46:X46" si="44">C46/100</f>
        <v>1.05</v>
      </c>
      <c r="X46" s="173">
        <f t="shared" si="44"/>
        <v>2.03</v>
      </c>
      <c r="Y46" s="173">
        <f t="shared" si="14"/>
        <v>2.07</v>
      </c>
      <c r="Z46" s="185">
        <f t="shared" si="15"/>
        <v>4.412205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</row>
    <row r="47" ht="27.0" customHeight="1">
      <c r="A47" s="174">
        <v>29.0</v>
      </c>
      <c r="B47" s="186" t="s">
        <v>90</v>
      </c>
      <c r="C47" s="186">
        <v>100.0</v>
      </c>
      <c r="D47" s="186">
        <v>203.0</v>
      </c>
      <c r="E47" s="186">
        <v>207.0</v>
      </c>
      <c r="F47" s="186">
        <f t="shared" si="5"/>
        <v>0</v>
      </c>
      <c r="G47" s="186">
        <f t="shared" si="6"/>
        <v>70.59528</v>
      </c>
      <c r="H47" s="187">
        <f t="shared" si="7"/>
        <v>70.59528</v>
      </c>
      <c r="I47" s="186">
        <v>1.0</v>
      </c>
      <c r="J47" s="188">
        <f t="shared" si="8"/>
        <v>70.59528</v>
      </c>
      <c r="K47" s="139"/>
      <c r="L47" s="208"/>
      <c r="M47" s="252">
        <f t="shared" si="18"/>
        <v>1</v>
      </c>
      <c r="N47" s="252"/>
      <c r="O47" s="139"/>
      <c r="P47" s="139"/>
      <c r="Q47" s="173"/>
      <c r="R47" s="183">
        <v>16.8</v>
      </c>
      <c r="S47" s="173">
        <f t="shared" si="9"/>
        <v>2.07</v>
      </c>
      <c r="T47" s="174">
        <f t="shared" si="10"/>
        <v>1</v>
      </c>
      <c r="U47" s="174">
        <f t="shared" si="11"/>
        <v>2.07</v>
      </c>
      <c r="V47" s="184">
        <f t="shared" si="12"/>
        <v>70.59528</v>
      </c>
      <c r="W47" s="173">
        <f t="shared" ref="W47:X47" si="45">C47/100</f>
        <v>1</v>
      </c>
      <c r="X47" s="173">
        <f t="shared" si="45"/>
        <v>2.03</v>
      </c>
      <c r="Y47" s="173">
        <f t="shared" si="14"/>
        <v>2.07</v>
      </c>
      <c r="Z47" s="185">
        <f t="shared" si="15"/>
        <v>4.2021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</row>
    <row r="48" ht="27.0" customHeight="1">
      <c r="A48" s="174">
        <v>30.0</v>
      </c>
      <c r="B48" s="186" t="s">
        <v>90</v>
      </c>
      <c r="C48" s="186">
        <v>105.0</v>
      </c>
      <c r="D48" s="186">
        <v>203.0</v>
      </c>
      <c r="E48" s="186">
        <v>114.0</v>
      </c>
      <c r="F48" s="186">
        <f t="shared" si="5"/>
        <v>0</v>
      </c>
      <c r="G48" s="186">
        <f t="shared" si="6"/>
        <v>40.822488</v>
      </c>
      <c r="H48" s="187">
        <f t="shared" si="7"/>
        <v>40.822488</v>
      </c>
      <c r="I48" s="186">
        <v>1.0</v>
      </c>
      <c r="J48" s="188">
        <f t="shared" si="8"/>
        <v>40.822488</v>
      </c>
      <c r="K48" s="139"/>
      <c r="L48" s="208"/>
      <c r="M48" s="252">
        <f t="shared" si="18"/>
        <v>1</v>
      </c>
      <c r="N48" s="252"/>
      <c r="O48" s="139"/>
      <c r="P48" s="139"/>
      <c r="Q48" s="173"/>
      <c r="R48" s="183">
        <v>16.8</v>
      </c>
      <c r="S48" s="173">
        <f t="shared" si="9"/>
        <v>1.14</v>
      </c>
      <c r="T48" s="174">
        <f t="shared" si="10"/>
        <v>1</v>
      </c>
      <c r="U48" s="174">
        <f t="shared" si="11"/>
        <v>1.14</v>
      </c>
      <c r="V48" s="184">
        <f t="shared" si="12"/>
        <v>40.822488</v>
      </c>
      <c r="W48" s="173">
        <f t="shared" ref="W48:X48" si="46">C48/100</f>
        <v>1.05</v>
      </c>
      <c r="X48" s="173">
        <f t="shared" si="46"/>
        <v>2.03</v>
      </c>
      <c r="Y48" s="173">
        <f t="shared" si="14"/>
        <v>1.14</v>
      </c>
      <c r="Z48" s="185">
        <f t="shared" si="15"/>
        <v>2.42991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</row>
    <row r="49" ht="27.0" customHeight="1">
      <c r="A49" s="174">
        <v>31.0</v>
      </c>
      <c r="B49" s="186" t="s">
        <v>90</v>
      </c>
      <c r="C49" s="186">
        <v>106.0</v>
      </c>
      <c r="D49" s="186">
        <v>203.0</v>
      </c>
      <c r="E49" s="186">
        <v>2467.0</v>
      </c>
      <c r="F49" s="186">
        <f t="shared" si="5"/>
        <v>0</v>
      </c>
      <c r="G49" s="186">
        <f t="shared" si="6"/>
        <v>891.8264208</v>
      </c>
      <c r="H49" s="187">
        <f t="shared" si="7"/>
        <v>891.8264208</v>
      </c>
      <c r="I49" s="186">
        <v>1.0</v>
      </c>
      <c r="J49" s="188">
        <f t="shared" si="8"/>
        <v>891.8264208</v>
      </c>
      <c r="K49" s="139"/>
      <c r="L49" s="208"/>
      <c r="M49" s="252">
        <f t="shared" si="18"/>
        <v>1</v>
      </c>
      <c r="N49" s="252"/>
      <c r="O49" s="139"/>
      <c r="P49" s="139"/>
      <c r="Q49" s="173">
        <v>845.0</v>
      </c>
      <c r="R49" s="183">
        <v>16.8</v>
      </c>
      <c r="S49" s="173">
        <f t="shared" si="9"/>
        <v>24.67</v>
      </c>
      <c r="T49" s="174">
        <f t="shared" si="10"/>
        <v>1</v>
      </c>
      <c r="U49" s="174">
        <f t="shared" si="11"/>
        <v>24.67</v>
      </c>
      <c r="V49" s="184">
        <f t="shared" si="12"/>
        <v>891.8264208</v>
      </c>
      <c r="W49" s="173">
        <f t="shared" ref="W49:X49" si="47">C49/100</f>
        <v>1.06</v>
      </c>
      <c r="X49" s="173">
        <f t="shared" si="47"/>
        <v>2.03</v>
      </c>
      <c r="Y49" s="173">
        <f t="shared" si="14"/>
        <v>24.67</v>
      </c>
      <c r="Z49" s="185">
        <f t="shared" si="15"/>
        <v>53.084906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</row>
    <row r="50" ht="27.0" customHeight="1">
      <c r="A50" s="174">
        <v>32.0</v>
      </c>
      <c r="B50" s="186" t="s">
        <v>90</v>
      </c>
      <c r="C50" s="186">
        <v>108.0</v>
      </c>
      <c r="D50" s="186">
        <v>203.0</v>
      </c>
      <c r="E50" s="186">
        <v>2742.0</v>
      </c>
      <c r="F50" s="186">
        <f t="shared" si="5"/>
        <v>0</v>
      </c>
      <c r="G50" s="186">
        <f t="shared" si="6"/>
        <v>1009.942214</v>
      </c>
      <c r="H50" s="187">
        <f t="shared" si="7"/>
        <v>1009.942214</v>
      </c>
      <c r="I50" s="186">
        <v>1.0</v>
      </c>
      <c r="J50" s="188">
        <f t="shared" si="8"/>
        <v>1009.942214</v>
      </c>
      <c r="K50" s="139"/>
      <c r="L50" s="208"/>
      <c r="M50" s="252">
        <f t="shared" si="18"/>
        <v>1</v>
      </c>
      <c r="N50" s="252"/>
      <c r="O50" s="139"/>
      <c r="P50" s="139"/>
      <c r="Q50" s="173">
        <v>1015.0</v>
      </c>
      <c r="R50" s="183">
        <v>16.8</v>
      </c>
      <c r="S50" s="173">
        <f t="shared" si="9"/>
        <v>27.42</v>
      </c>
      <c r="T50" s="174">
        <f t="shared" si="10"/>
        <v>1</v>
      </c>
      <c r="U50" s="174">
        <f t="shared" si="11"/>
        <v>27.42</v>
      </c>
      <c r="V50" s="184">
        <f t="shared" si="12"/>
        <v>1009.942214</v>
      </c>
      <c r="W50" s="173">
        <f t="shared" ref="W50:X50" si="48">C50/100</f>
        <v>1.08</v>
      </c>
      <c r="X50" s="173">
        <f t="shared" si="48"/>
        <v>2.03</v>
      </c>
      <c r="Y50" s="173">
        <f t="shared" si="14"/>
        <v>27.42</v>
      </c>
      <c r="Z50" s="185">
        <f t="shared" si="15"/>
        <v>60.115608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</row>
    <row r="51" ht="27.0" customHeight="1">
      <c r="A51" s="174">
        <v>33.0</v>
      </c>
      <c r="B51" s="179" t="s">
        <v>93</v>
      </c>
      <c r="C51" s="186">
        <v>97.0</v>
      </c>
      <c r="D51" s="186">
        <v>202.0</v>
      </c>
      <c r="E51" s="186">
        <v>282.0</v>
      </c>
      <c r="F51" s="186">
        <f t="shared" si="5"/>
        <v>0</v>
      </c>
      <c r="G51" s="186">
        <f t="shared" si="6"/>
        <v>171.290748</v>
      </c>
      <c r="H51" s="187">
        <f t="shared" si="7"/>
        <v>171.290748</v>
      </c>
      <c r="I51" s="186">
        <v>1.0</v>
      </c>
      <c r="J51" s="188">
        <f t="shared" si="8"/>
        <v>171.290748</v>
      </c>
      <c r="K51" s="139"/>
      <c r="L51" s="208"/>
      <c r="M51" s="252">
        <f t="shared" si="18"/>
        <v>1</v>
      </c>
      <c r="N51" s="252"/>
      <c r="O51" s="139"/>
      <c r="P51" s="139"/>
      <c r="Q51" s="173"/>
      <c r="R51" s="183">
        <v>31.0</v>
      </c>
      <c r="S51" s="173">
        <f t="shared" si="9"/>
        <v>2.82</v>
      </c>
      <c r="T51" s="174">
        <f t="shared" si="10"/>
        <v>1</v>
      </c>
      <c r="U51" s="174">
        <f t="shared" si="11"/>
        <v>2.82</v>
      </c>
      <c r="V51" s="184">
        <f t="shared" si="12"/>
        <v>171.290748</v>
      </c>
      <c r="W51" s="173">
        <f t="shared" ref="W51:X51" si="49">C51/100</f>
        <v>0.97</v>
      </c>
      <c r="X51" s="173">
        <f t="shared" si="49"/>
        <v>2.02</v>
      </c>
      <c r="Y51" s="173">
        <f t="shared" si="14"/>
        <v>2.82</v>
      </c>
      <c r="Z51" s="185">
        <f t="shared" si="15"/>
        <v>5.525508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</row>
    <row r="52" ht="27.0" customHeight="1">
      <c r="A52" s="174">
        <v>34.0</v>
      </c>
      <c r="B52" s="186" t="s">
        <v>93</v>
      </c>
      <c r="C52" s="186">
        <v>82.0</v>
      </c>
      <c r="D52" s="186">
        <v>202.0</v>
      </c>
      <c r="E52" s="186">
        <v>108.0</v>
      </c>
      <c r="F52" s="186">
        <f t="shared" si="5"/>
        <v>0</v>
      </c>
      <c r="G52" s="186">
        <f t="shared" si="6"/>
        <v>55.456272</v>
      </c>
      <c r="H52" s="187">
        <f t="shared" si="7"/>
        <v>55.456272</v>
      </c>
      <c r="I52" s="186">
        <v>1.0</v>
      </c>
      <c r="J52" s="188">
        <f t="shared" si="8"/>
        <v>55.456272</v>
      </c>
      <c r="K52" s="139"/>
      <c r="L52" s="208"/>
      <c r="M52" s="252">
        <f t="shared" si="18"/>
        <v>1</v>
      </c>
      <c r="N52" s="252"/>
      <c r="O52" s="139"/>
      <c r="P52" s="139"/>
      <c r="Q52" s="173"/>
      <c r="R52" s="183">
        <v>31.0</v>
      </c>
      <c r="S52" s="173">
        <f t="shared" si="9"/>
        <v>1.08</v>
      </c>
      <c r="T52" s="174">
        <f t="shared" si="10"/>
        <v>1</v>
      </c>
      <c r="U52" s="174">
        <f t="shared" si="11"/>
        <v>1.08</v>
      </c>
      <c r="V52" s="184">
        <f t="shared" si="12"/>
        <v>55.456272</v>
      </c>
      <c r="W52" s="173">
        <f t="shared" ref="W52:X52" si="50">C52/100</f>
        <v>0.82</v>
      </c>
      <c r="X52" s="173">
        <f t="shared" si="50"/>
        <v>2.02</v>
      </c>
      <c r="Y52" s="173">
        <f t="shared" si="14"/>
        <v>1.08</v>
      </c>
      <c r="Z52" s="185">
        <f t="shared" si="15"/>
        <v>1.788912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</row>
    <row r="53" ht="27.0" customHeight="1">
      <c r="A53" s="174">
        <v>35.0</v>
      </c>
      <c r="B53" s="186" t="s">
        <v>93</v>
      </c>
      <c r="C53" s="186">
        <v>99.0</v>
      </c>
      <c r="D53" s="186">
        <v>203.0</v>
      </c>
      <c r="E53" s="186">
        <v>2973.0</v>
      </c>
      <c r="F53" s="186">
        <f t="shared" si="5"/>
        <v>0</v>
      </c>
      <c r="G53" s="186">
        <f t="shared" si="6"/>
        <v>1852.199811</v>
      </c>
      <c r="H53" s="187">
        <f t="shared" si="7"/>
        <v>1852.199811</v>
      </c>
      <c r="I53" s="186">
        <v>1.0</v>
      </c>
      <c r="J53" s="188">
        <f t="shared" si="8"/>
        <v>1852.199811</v>
      </c>
      <c r="K53" s="139"/>
      <c r="L53" s="208"/>
      <c r="M53" s="252">
        <f t="shared" si="18"/>
        <v>1</v>
      </c>
      <c r="N53" s="252"/>
      <c r="O53" s="139"/>
      <c r="P53" s="139"/>
      <c r="Q53" s="173"/>
      <c r="R53" s="183">
        <v>31.0</v>
      </c>
      <c r="S53" s="173">
        <f t="shared" si="9"/>
        <v>29.73</v>
      </c>
      <c r="T53" s="174">
        <f t="shared" si="10"/>
        <v>1</v>
      </c>
      <c r="U53" s="174">
        <f t="shared" si="11"/>
        <v>29.73</v>
      </c>
      <c r="V53" s="184">
        <f t="shared" si="12"/>
        <v>1852.199811</v>
      </c>
      <c r="W53" s="173">
        <f t="shared" ref="W53:X53" si="51">C53/100</f>
        <v>0.99</v>
      </c>
      <c r="X53" s="173">
        <f t="shared" si="51"/>
        <v>2.03</v>
      </c>
      <c r="Y53" s="173">
        <f t="shared" si="14"/>
        <v>29.73</v>
      </c>
      <c r="Z53" s="185">
        <f t="shared" si="15"/>
        <v>59.748381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</row>
    <row r="54" ht="27.0" customHeight="1">
      <c r="A54" s="174"/>
      <c r="B54" s="173"/>
      <c r="C54" s="173"/>
      <c r="D54" s="173"/>
      <c r="E54" s="173"/>
      <c r="F54" s="173"/>
      <c r="G54" s="173"/>
      <c r="H54" s="177"/>
      <c r="I54" s="186">
        <v>1.0</v>
      </c>
      <c r="J54" s="189">
        <f>+Q81</f>
        <v>110</v>
      </c>
      <c r="K54" s="139"/>
      <c r="L54" s="139"/>
      <c r="M54" s="139"/>
      <c r="N54" s="139"/>
      <c r="O54" s="139"/>
      <c r="P54" s="139"/>
      <c r="Q54" s="139"/>
      <c r="R54" s="190"/>
      <c r="S54" s="191">
        <f t="shared" si="9"/>
        <v>0</v>
      </c>
      <c r="T54" s="192">
        <f t="shared" si="10"/>
        <v>1</v>
      </c>
      <c r="U54" s="192">
        <f t="shared" si="11"/>
        <v>0</v>
      </c>
      <c r="V54" s="193"/>
      <c r="W54" s="191">
        <f t="shared" ref="W54:X54" si="52">C54/100</f>
        <v>0</v>
      </c>
      <c r="X54" s="191">
        <f t="shared" si="52"/>
        <v>0</v>
      </c>
      <c r="Y54" s="191">
        <f t="shared" si="14"/>
        <v>0</v>
      </c>
      <c r="Z54" s="194">
        <f t="shared" si="15"/>
        <v>0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</row>
    <row r="55" ht="27.0" customHeight="1">
      <c r="A55" s="174"/>
      <c r="B55" s="195"/>
      <c r="C55" s="195"/>
      <c r="D55" s="195"/>
      <c r="E55" s="195"/>
      <c r="F55" s="195"/>
      <c r="G55" s="195"/>
      <c r="H55" s="196"/>
      <c r="I55" s="197">
        <f>SUM(I19:I53)</f>
        <v>35</v>
      </c>
      <c r="J55" s="198">
        <f>SUM(J19:J54)</f>
        <v>24819.40632</v>
      </c>
      <c r="K55" s="199"/>
      <c r="L55" s="199"/>
      <c r="M55" s="199"/>
      <c r="N55" s="199"/>
      <c r="O55" s="199"/>
      <c r="P55" s="199"/>
      <c r="Q55" s="199"/>
      <c r="R55" s="141"/>
      <c r="S55" s="199">
        <f>SUMIFS($T$19:$T$53,$S$19:$S$53,"&gt;=3")</f>
        <v>19</v>
      </c>
      <c r="T55" s="199">
        <f t="shared" ref="T55:U55" si="53">SUM(T19:T53)</f>
        <v>35</v>
      </c>
      <c r="U55" s="199">
        <f t="shared" si="53"/>
        <v>565.58</v>
      </c>
      <c r="V55" s="199"/>
      <c r="W55" s="199"/>
      <c r="X55" s="199"/>
      <c r="Y55" s="199"/>
      <c r="Z55" s="200">
        <f>SUM(Z19:Z54)</f>
        <v>1092.888446</v>
      </c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</row>
    <row r="56" ht="29.25" customHeight="1">
      <c r="A56" s="139"/>
      <c r="B56" s="139"/>
      <c r="C56" s="139"/>
      <c r="D56" s="139"/>
      <c r="E56" s="139"/>
      <c r="F56" s="139"/>
      <c r="G56" s="139"/>
      <c r="H56" s="140"/>
      <c r="I56" s="139"/>
      <c r="J56" s="273"/>
      <c r="K56" s="139"/>
      <c r="L56" s="139"/>
      <c r="M56" s="139"/>
      <c r="N56" s="139"/>
      <c r="O56" s="139"/>
      <c r="P56" s="139"/>
      <c r="Q56" s="139"/>
      <c r="R56" s="141"/>
      <c r="S56" s="193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</row>
    <row r="57" ht="29.25" customHeight="1">
      <c r="A57" s="139"/>
      <c r="B57" s="139"/>
      <c r="C57" s="139"/>
      <c r="D57" s="139"/>
      <c r="E57" s="139"/>
      <c r="F57" s="139"/>
      <c r="G57" s="139"/>
      <c r="H57" s="140"/>
      <c r="I57" s="139"/>
      <c r="J57" s="139"/>
      <c r="K57" s="139"/>
      <c r="L57" s="139"/>
      <c r="M57" s="139"/>
      <c r="N57" s="139"/>
      <c r="O57" s="139"/>
      <c r="P57" s="139"/>
      <c r="Q57" s="139"/>
      <c r="R57" s="190"/>
      <c r="S57" s="139"/>
      <c r="T57" s="139" t="s">
        <v>48</v>
      </c>
      <c r="U57" s="139" t="s">
        <v>60</v>
      </c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</row>
    <row r="58" ht="29.25" customHeight="1">
      <c r="A58" s="139"/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141"/>
      <c r="S58" s="139" t="s">
        <v>31</v>
      </c>
      <c r="T58" s="201">
        <f>SUMIFS($J$19:$J$53,$S$19:$S$53,"&gt;=3")</f>
        <v>23479.18093</v>
      </c>
      <c r="U58" s="202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</row>
    <row r="59" ht="29.25" customHeight="1">
      <c r="A59" s="139" t="s">
        <v>32</v>
      </c>
      <c r="B59" s="139"/>
      <c r="C59" s="139"/>
      <c r="D59" s="139" t="s">
        <v>33</v>
      </c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141"/>
      <c r="S59" s="139" t="s">
        <v>34</v>
      </c>
      <c r="T59" s="203">
        <f>J55-T58</f>
        <v>1340.225392</v>
      </c>
      <c r="U59" s="202">
        <f>+SUMIFS($U$19:$U$53,$S$19:$S$53,"&gt;=3")</f>
        <v>534.71</v>
      </c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</row>
    <row r="60" ht="29.25" customHeight="1">
      <c r="A60" s="139"/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190"/>
      <c r="S60" s="139"/>
      <c r="T60" s="204">
        <f>+I55</f>
        <v>35</v>
      </c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</row>
    <row r="61" ht="39.0" customHeight="1">
      <c r="A61" s="173"/>
      <c r="B61" s="174" t="s">
        <v>12</v>
      </c>
      <c r="C61" s="175" t="s">
        <v>61</v>
      </c>
      <c r="D61" s="52"/>
      <c r="E61" s="53"/>
      <c r="F61" s="176"/>
      <c r="G61" s="176"/>
      <c r="H61" s="177" t="s">
        <v>14</v>
      </c>
      <c r="I61" s="174" t="s">
        <v>15</v>
      </c>
      <c r="J61" s="174" t="s">
        <v>16</v>
      </c>
      <c r="K61" s="139"/>
      <c r="L61" s="139"/>
      <c r="M61" s="139"/>
      <c r="N61" s="139"/>
      <c r="O61" s="139"/>
      <c r="P61" s="139"/>
      <c r="Q61" s="139"/>
      <c r="R61" s="141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</row>
    <row r="62" ht="27.0" customHeight="1">
      <c r="A62" s="154">
        <v>1.0</v>
      </c>
      <c r="B62" s="205" t="s">
        <v>70</v>
      </c>
      <c r="C62" s="205">
        <v>78.0</v>
      </c>
      <c r="D62" s="205">
        <v>190.0</v>
      </c>
      <c r="E62" s="205">
        <v>205.0</v>
      </c>
      <c r="F62" s="205">
        <f t="shared" ref="F62:F64" si="54">1-VALUE(IF(RIGHT(B62, 1)="%", RIGHT(B62, 3), 0))</f>
        <v>1</v>
      </c>
      <c r="G62" s="205">
        <f t="shared" ref="G62:G64" si="55">+Q62*C62/100*D62/100*E62/100</f>
        <v>0</v>
      </c>
      <c r="H62" s="206">
        <f t="shared" ref="H62:H64" si="56">IF(F62=0, G62, F62*G62)</f>
        <v>0</v>
      </c>
      <c r="I62" s="205">
        <v>1.0</v>
      </c>
      <c r="J62" s="207">
        <v>68.569917</v>
      </c>
      <c r="K62" s="139"/>
      <c r="L62" s="173">
        <f t="shared" ref="L62:L64" si="57">D62*25.4/1000</f>
        <v>4.826</v>
      </c>
      <c r="M62" s="174">
        <f t="shared" ref="M62:M64" si="58">+I62</f>
        <v>1</v>
      </c>
      <c r="N62" s="174">
        <f t="shared" ref="N62:N64" si="59">M62*L62</f>
        <v>4.826</v>
      </c>
      <c r="O62" s="139"/>
      <c r="P62" s="139"/>
      <c r="Q62" s="139"/>
      <c r="R62" s="141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</row>
    <row r="63" ht="27.0" customHeight="1">
      <c r="A63" s="154">
        <v>2.0</v>
      </c>
      <c r="B63" s="205" t="s">
        <v>119</v>
      </c>
      <c r="C63" s="205">
        <v>78.0</v>
      </c>
      <c r="D63" s="205">
        <v>203.0</v>
      </c>
      <c r="E63" s="205">
        <v>205.0</v>
      </c>
      <c r="F63" s="205">
        <f t="shared" si="54"/>
        <v>1</v>
      </c>
      <c r="G63" s="205">
        <f t="shared" si="55"/>
        <v>0</v>
      </c>
      <c r="H63" s="206">
        <f t="shared" si="56"/>
        <v>0</v>
      </c>
      <c r="I63" s="205">
        <v>1.0</v>
      </c>
      <c r="J63" s="207">
        <v>85.36901099999999</v>
      </c>
      <c r="K63" s="139"/>
      <c r="L63" s="173">
        <f t="shared" si="57"/>
        <v>5.1562</v>
      </c>
      <c r="M63" s="174">
        <f t="shared" si="58"/>
        <v>1</v>
      </c>
      <c r="N63" s="174">
        <f t="shared" si="59"/>
        <v>5.1562</v>
      </c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</row>
    <row r="64" ht="27.0" customHeight="1">
      <c r="A64" s="154">
        <v>3.0</v>
      </c>
      <c r="B64" s="253" t="s">
        <v>90</v>
      </c>
      <c r="C64" s="253">
        <v>73.0</v>
      </c>
      <c r="D64" s="253">
        <v>203.0</v>
      </c>
      <c r="E64" s="253">
        <v>212.0</v>
      </c>
      <c r="F64" s="253">
        <f t="shared" si="54"/>
        <v>1</v>
      </c>
      <c r="G64" s="253">
        <f t="shared" si="55"/>
        <v>0</v>
      </c>
      <c r="H64" s="254">
        <f t="shared" si="56"/>
        <v>0</v>
      </c>
      <c r="I64" s="253">
        <v>1.0</v>
      </c>
      <c r="J64" s="188">
        <v>52.779350400000006</v>
      </c>
      <c r="K64" s="139"/>
      <c r="L64" s="173">
        <f t="shared" si="57"/>
        <v>5.1562</v>
      </c>
      <c r="M64" s="174">
        <f t="shared" si="58"/>
        <v>1</v>
      </c>
      <c r="N64" s="174">
        <f t="shared" si="59"/>
        <v>5.1562</v>
      </c>
      <c r="O64" s="139"/>
      <c r="P64" s="139"/>
      <c r="Q64" s="139"/>
      <c r="R64" s="139"/>
      <c r="S64" s="255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</row>
    <row r="65" ht="24.75" customHeight="1">
      <c r="A65" s="174"/>
      <c r="B65" s="208"/>
      <c r="C65" s="208"/>
      <c r="D65" s="208"/>
      <c r="E65" s="208"/>
      <c r="F65" s="208"/>
      <c r="G65" s="208"/>
      <c r="H65" s="209" t="s">
        <v>38</v>
      </c>
      <c r="I65" s="208"/>
      <c r="J65" s="210">
        <f>SUM(J62:J64)</f>
        <v>206.7182784</v>
      </c>
      <c r="K65" s="139"/>
      <c r="L65" s="139"/>
      <c r="M65" s="139"/>
      <c r="N65" s="139"/>
      <c r="O65" s="139"/>
      <c r="P65" s="139"/>
      <c r="Q65" s="139"/>
      <c r="R65" s="141"/>
      <c r="S65" s="211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</row>
    <row r="66" ht="18.75" customHeight="1">
      <c r="A66" s="171"/>
      <c r="B66" s="144"/>
      <c r="C66" s="144"/>
      <c r="D66" s="144"/>
      <c r="E66" s="144"/>
      <c r="F66" s="144"/>
      <c r="G66" s="144"/>
      <c r="H66" s="145"/>
      <c r="I66" s="144"/>
      <c r="J66" s="172"/>
      <c r="K66" s="139"/>
      <c r="L66" s="139"/>
      <c r="M66" s="139"/>
      <c r="N66" s="139"/>
      <c r="O66" s="139"/>
      <c r="P66" s="139"/>
      <c r="Q66" s="139"/>
      <c r="R66" s="141"/>
      <c r="S66" s="211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</row>
    <row r="67" ht="18.7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211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</row>
    <row r="68" ht="18.7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211"/>
      <c r="S68" s="211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</row>
    <row r="69" ht="18.75" customHeight="1">
      <c r="A69" s="139" t="s">
        <v>39</v>
      </c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211"/>
      <c r="S69" s="211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</row>
    <row r="70" ht="18.75" customHeight="1">
      <c r="A70" s="139"/>
      <c r="B70" s="139"/>
      <c r="C70" s="139"/>
      <c r="D70" s="139"/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211"/>
      <c r="S70" s="211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</row>
    <row r="71" ht="42.0" customHeight="1">
      <c r="A71" s="173"/>
      <c r="B71" s="174" t="s">
        <v>12</v>
      </c>
      <c r="C71" s="175" t="s">
        <v>62</v>
      </c>
      <c r="D71" s="52"/>
      <c r="E71" s="53"/>
      <c r="F71" s="212"/>
      <c r="G71" s="212"/>
      <c r="H71" s="177" t="s">
        <v>14</v>
      </c>
      <c r="I71" s="213" t="s">
        <v>15</v>
      </c>
      <c r="J71" s="174" t="s">
        <v>16</v>
      </c>
      <c r="K71" s="139"/>
      <c r="L71" s="139"/>
      <c r="M71" s="139"/>
      <c r="N71" s="139"/>
      <c r="O71" s="139"/>
      <c r="P71" s="139"/>
      <c r="Q71" s="139"/>
      <c r="R71" s="211"/>
      <c r="S71" s="211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</row>
    <row r="72" ht="24.75" customHeight="1">
      <c r="A72" s="174">
        <v>1.0</v>
      </c>
      <c r="B72" s="272" t="s">
        <v>70</v>
      </c>
      <c r="C72" s="192"/>
      <c r="D72" s="192"/>
      <c r="E72" s="192"/>
      <c r="F72" s="192"/>
      <c r="G72" s="192"/>
      <c r="H72" s="214">
        <v>45.0</v>
      </c>
      <c r="I72" s="192">
        <v>1.0</v>
      </c>
      <c r="J72" s="188">
        <f t="shared" ref="J72:J79" si="60">+I72*H72</f>
        <v>45</v>
      </c>
      <c r="K72" s="173"/>
      <c r="L72" s="173"/>
      <c r="M72" s="173"/>
      <c r="N72" s="173"/>
      <c r="O72" s="173"/>
      <c r="P72" s="173"/>
      <c r="Q72" s="215"/>
      <c r="R72" s="211"/>
      <c r="S72" s="211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</row>
    <row r="73" ht="24.75" customHeight="1">
      <c r="A73" s="174">
        <v>2.0</v>
      </c>
      <c r="B73" s="186" t="s">
        <v>70</v>
      </c>
      <c r="C73" s="192"/>
      <c r="D73" s="192"/>
      <c r="E73" s="192"/>
      <c r="F73" s="192"/>
      <c r="G73" s="192"/>
      <c r="H73" s="214">
        <v>30.0</v>
      </c>
      <c r="I73" s="192">
        <v>1.0</v>
      </c>
      <c r="J73" s="188">
        <f t="shared" si="60"/>
        <v>30</v>
      </c>
      <c r="K73" s="173"/>
      <c r="L73" s="173"/>
      <c r="M73" s="173"/>
      <c r="N73" s="173"/>
      <c r="O73" s="173"/>
      <c r="P73" s="173"/>
      <c r="Q73" s="215"/>
      <c r="R73" s="211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</row>
    <row r="74" ht="24.75" customHeight="1">
      <c r="A74" s="174">
        <v>3.0</v>
      </c>
      <c r="B74" s="179" t="s">
        <v>119</v>
      </c>
      <c r="C74" s="192"/>
      <c r="D74" s="192"/>
      <c r="E74" s="192"/>
      <c r="F74" s="192"/>
      <c r="G74" s="192"/>
      <c r="H74" s="214">
        <v>37.0</v>
      </c>
      <c r="I74" s="192">
        <v>1.0</v>
      </c>
      <c r="J74" s="188">
        <f t="shared" si="60"/>
        <v>37</v>
      </c>
      <c r="K74" s="173"/>
      <c r="L74" s="173"/>
      <c r="M74" s="173"/>
      <c r="N74" s="173"/>
      <c r="O74" s="173"/>
      <c r="P74" s="173"/>
      <c r="Q74" s="215"/>
      <c r="R74" s="211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</row>
    <row r="75" ht="24.75" customHeight="1">
      <c r="A75" s="174">
        <v>4.0</v>
      </c>
      <c r="B75" s="186" t="s">
        <v>119</v>
      </c>
      <c r="C75" s="192"/>
      <c r="D75" s="192"/>
      <c r="E75" s="192"/>
      <c r="F75" s="192"/>
      <c r="G75" s="192"/>
      <c r="H75" s="214">
        <v>25.0</v>
      </c>
      <c r="I75" s="192">
        <v>1.0</v>
      </c>
      <c r="J75" s="188">
        <f t="shared" si="60"/>
        <v>25</v>
      </c>
      <c r="K75" s="173"/>
      <c r="L75" s="173"/>
      <c r="M75" s="173"/>
      <c r="N75" s="173"/>
      <c r="O75" s="173"/>
      <c r="P75" s="173"/>
      <c r="Q75" s="215"/>
      <c r="R75" s="211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</row>
    <row r="76" ht="24.75" customHeight="1">
      <c r="A76" s="174">
        <v>5.0</v>
      </c>
      <c r="B76" s="179" t="s">
        <v>90</v>
      </c>
      <c r="C76" s="192"/>
      <c r="D76" s="192"/>
      <c r="E76" s="192"/>
      <c r="F76" s="192"/>
      <c r="G76" s="192"/>
      <c r="H76" s="214">
        <v>42.0</v>
      </c>
      <c r="I76" s="192">
        <v>1.0</v>
      </c>
      <c r="J76" s="188">
        <f t="shared" si="60"/>
        <v>42</v>
      </c>
      <c r="K76" s="173"/>
      <c r="L76" s="173"/>
      <c r="M76" s="173"/>
      <c r="N76" s="173"/>
      <c r="O76" s="173"/>
      <c r="P76" s="173"/>
      <c r="Q76" s="215"/>
      <c r="R76" s="211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</row>
    <row r="77" ht="24.75" customHeight="1">
      <c r="A77" s="174">
        <v>6.0</v>
      </c>
      <c r="B77" s="186" t="s">
        <v>90</v>
      </c>
      <c r="C77" s="192"/>
      <c r="D77" s="192"/>
      <c r="E77" s="192"/>
      <c r="F77" s="192"/>
      <c r="G77" s="192"/>
      <c r="H77" s="214">
        <v>36.0</v>
      </c>
      <c r="I77" s="192">
        <v>1.0</v>
      </c>
      <c r="J77" s="188">
        <f t="shared" si="60"/>
        <v>36</v>
      </c>
      <c r="K77" s="173"/>
      <c r="L77" s="173"/>
      <c r="M77" s="173"/>
      <c r="N77" s="173"/>
      <c r="O77" s="173"/>
      <c r="P77" s="173"/>
      <c r="Q77" s="215"/>
      <c r="R77" s="21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</row>
    <row r="78" ht="24.75" customHeight="1">
      <c r="A78" s="174">
        <v>7.0</v>
      </c>
      <c r="B78" s="179" t="s">
        <v>93</v>
      </c>
      <c r="C78" s="192"/>
      <c r="D78" s="192"/>
      <c r="E78" s="192"/>
      <c r="F78" s="192"/>
      <c r="G78" s="192"/>
      <c r="H78" s="214">
        <v>36.0</v>
      </c>
      <c r="I78" s="192">
        <v>1.0</v>
      </c>
      <c r="J78" s="188">
        <f t="shared" si="60"/>
        <v>36</v>
      </c>
      <c r="K78" s="173"/>
      <c r="L78" s="173"/>
      <c r="M78" s="173"/>
      <c r="N78" s="173"/>
      <c r="O78" s="173"/>
      <c r="P78" s="173"/>
      <c r="Q78" s="215"/>
      <c r="R78" s="21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</row>
    <row r="79" ht="24.75" customHeight="1">
      <c r="A79" s="174">
        <v>8.0</v>
      </c>
      <c r="B79" s="186" t="s">
        <v>93</v>
      </c>
      <c r="C79" s="192"/>
      <c r="D79" s="192"/>
      <c r="E79" s="192"/>
      <c r="F79" s="192"/>
      <c r="G79" s="192"/>
      <c r="H79" s="214">
        <v>24.0</v>
      </c>
      <c r="I79" s="192">
        <v>1.0</v>
      </c>
      <c r="J79" s="188">
        <f t="shared" si="60"/>
        <v>24</v>
      </c>
      <c r="K79" s="173"/>
      <c r="L79" s="173"/>
      <c r="M79" s="173"/>
      <c r="N79" s="173"/>
      <c r="O79" s="173"/>
      <c r="P79" s="173"/>
      <c r="Q79" s="215"/>
      <c r="R79" s="21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 t="s">
        <v>38</v>
      </c>
      <c r="I80" s="139"/>
      <c r="J80" s="216">
        <f>SUM(J72:J79)</f>
        <v>275</v>
      </c>
      <c r="K80" s="217"/>
      <c r="L80" s="217"/>
      <c r="M80" s="217"/>
      <c r="N80" s="217"/>
      <c r="O80" s="217"/>
      <c r="P80" s="217"/>
      <c r="Q80" s="217"/>
      <c r="R80" s="139"/>
      <c r="S80" s="211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</row>
    <row r="81" ht="18.75" customHeight="1">
      <c r="A81" s="144"/>
      <c r="B81" s="144"/>
      <c r="C81" s="144"/>
      <c r="D81" s="144"/>
      <c r="E81" s="144"/>
      <c r="F81" s="144"/>
      <c r="G81" s="144"/>
      <c r="H81" s="145"/>
      <c r="I81" s="170"/>
      <c r="J81" s="195">
        <f>+J80*60%</f>
        <v>165</v>
      </c>
      <c r="K81" s="195"/>
      <c r="L81" s="195"/>
      <c r="M81" s="195"/>
      <c r="N81" s="195"/>
      <c r="O81" s="195"/>
      <c r="P81" s="195"/>
      <c r="Q81" s="195">
        <f>+J80*40%</f>
        <v>110</v>
      </c>
      <c r="R81" s="139"/>
      <c r="S81" s="211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</row>
    <row r="82" ht="18.75" customHeight="1">
      <c r="A82" s="139"/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211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</row>
    <row r="83" ht="18.7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211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</row>
    <row r="84" ht="19.5" customHeight="1">
      <c r="A84" s="218" t="s">
        <v>41</v>
      </c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211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</row>
    <row r="85" ht="57.0" customHeight="1">
      <c r="A85" s="219"/>
      <c r="B85" s="220" t="s">
        <v>42</v>
      </c>
      <c r="C85" s="220" t="s">
        <v>43</v>
      </c>
      <c r="D85" s="220" t="s">
        <v>44</v>
      </c>
      <c r="E85" s="220" t="s">
        <v>45</v>
      </c>
      <c r="F85" s="220"/>
      <c r="G85" s="220"/>
      <c r="H85" s="221" t="s">
        <v>46</v>
      </c>
      <c r="I85" s="222" t="s">
        <v>47</v>
      </c>
      <c r="J85" s="139"/>
      <c r="K85" s="139"/>
      <c r="L85" s="139"/>
      <c r="M85" s="139"/>
      <c r="N85" s="139"/>
      <c r="O85" s="139"/>
      <c r="P85" s="139"/>
      <c r="Q85" s="139"/>
      <c r="R85" s="141"/>
      <c r="S85" s="211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</row>
    <row r="86" ht="18.75" customHeight="1">
      <c r="A86" s="223" t="s">
        <v>48</v>
      </c>
      <c r="B86" s="224">
        <f>+E12</f>
        <v>27923.4452</v>
      </c>
      <c r="C86" s="225">
        <f>+J55</f>
        <v>24819.40632</v>
      </c>
      <c r="D86" s="225">
        <f>+J65</f>
        <v>206.7182784</v>
      </c>
      <c r="E86" s="226">
        <f>J81</f>
        <v>165</v>
      </c>
      <c r="F86" s="226"/>
      <c r="G86" s="226"/>
      <c r="H86" s="227">
        <f>+I12</f>
        <v>2225.907767</v>
      </c>
      <c r="I86" s="228">
        <f>+B86-C86-D86-E86-H86</f>
        <v>506.4128377</v>
      </c>
      <c r="J86" s="139"/>
      <c r="K86" s="139"/>
      <c r="L86" s="139"/>
      <c r="M86" s="139"/>
      <c r="N86" s="139"/>
      <c r="O86" s="139"/>
      <c r="P86" s="139"/>
      <c r="Q86" s="139"/>
      <c r="R86" s="141"/>
      <c r="S86" s="211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</row>
    <row r="87" ht="19.5" customHeight="1">
      <c r="A87" s="229" t="s">
        <v>49</v>
      </c>
      <c r="B87" s="230"/>
      <c r="C87" s="231">
        <f>+C86/B86</f>
        <v>0.8888375392</v>
      </c>
      <c r="D87" s="231">
        <f>+D86/B86</f>
        <v>0.007403036299</v>
      </c>
      <c r="E87" s="231">
        <f>+E86/B86</f>
        <v>0.005909012975</v>
      </c>
      <c r="F87" s="231"/>
      <c r="G87" s="231"/>
      <c r="H87" s="232">
        <f>+H86/B86</f>
        <v>0.07971465378</v>
      </c>
      <c r="I87" s="233">
        <f>+I86/B86</f>
        <v>0.01813575775</v>
      </c>
      <c r="J87" s="139"/>
      <c r="K87" s="139"/>
      <c r="L87" s="139"/>
      <c r="M87" s="139"/>
      <c r="N87" s="139"/>
      <c r="O87" s="139"/>
      <c r="P87" s="139"/>
      <c r="Q87" s="139"/>
      <c r="R87" s="141"/>
      <c r="S87" s="211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</row>
    <row r="88" ht="19.5" customHeight="1">
      <c r="A88" s="160"/>
      <c r="B88" s="234"/>
      <c r="C88" s="235"/>
      <c r="D88" s="235"/>
      <c r="E88" s="235"/>
      <c r="F88" s="235"/>
      <c r="G88" s="235"/>
      <c r="H88" s="236"/>
      <c r="I88" s="237"/>
      <c r="J88" s="139"/>
      <c r="K88" s="139"/>
      <c r="L88" s="139"/>
      <c r="M88" s="139"/>
      <c r="N88" s="139"/>
      <c r="O88" s="139"/>
      <c r="P88" s="139"/>
      <c r="Q88" s="139"/>
      <c r="R88" s="141"/>
      <c r="S88" s="211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</row>
    <row r="89" ht="18.75" customHeight="1">
      <c r="A89" s="238"/>
      <c r="B89" s="239"/>
      <c r="C89" s="239"/>
      <c r="D89" s="239" t="s">
        <v>50</v>
      </c>
      <c r="E89" s="239" t="s">
        <v>48</v>
      </c>
      <c r="F89" s="239"/>
      <c r="G89" s="239"/>
      <c r="H89" s="240">
        <f>+D86+E86+H86+I86</f>
        <v>3104.038883</v>
      </c>
      <c r="I89" s="241"/>
      <c r="J89" s="139"/>
      <c r="K89" s="139"/>
      <c r="L89" s="139"/>
      <c r="M89" s="139"/>
      <c r="N89" s="139"/>
      <c r="O89" s="139"/>
      <c r="P89" s="139"/>
      <c r="Q89" s="139"/>
      <c r="R89" s="141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</row>
    <row r="90" ht="18.75" customHeight="1">
      <c r="A90" s="242"/>
      <c r="B90" s="139"/>
      <c r="C90" s="139"/>
      <c r="D90" s="139"/>
      <c r="E90" s="139" t="s">
        <v>49</v>
      </c>
      <c r="F90" s="139"/>
      <c r="G90" s="139"/>
      <c r="H90" s="236">
        <f>+H89/B86</f>
        <v>0.1111624608</v>
      </c>
      <c r="I90" s="243"/>
      <c r="J90" s="139"/>
      <c r="K90" s="139"/>
      <c r="L90" s="139"/>
      <c r="M90" s="139"/>
      <c r="N90" s="139"/>
      <c r="O90" s="139"/>
      <c r="P90" s="139"/>
      <c r="Q90" s="139"/>
      <c r="R90" s="141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</row>
    <row r="91" ht="18.75" customHeight="1">
      <c r="A91" s="242"/>
      <c r="B91" s="139"/>
      <c r="C91" s="139" t="s">
        <v>51</v>
      </c>
      <c r="D91" s="139"/>
      <c r="E91" s="139"/>
      <c r="F91" s="139"/>
      <c r="G91" s="139"/>
      <c r="H91" s="140"/>
      <c r="I91" s="243"/>
      <c r="J91" s="139"/>
      <c r="K91" s="139"/>
      <c r="L91" s="139"/>
      <c r="M91" s="139"/>
      <c r="N91" s="139"/>
      <c r="O91" s="139"/>
      <c r="P91" s="139"/>
      <c r="Q91" s="139"/>
      <c r="R91" s="141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</row>
    <row r="92" ht="18.75" customHeight="1">
      <c r="A92" s="242"/>
      <c r="B92" s="139"/>
      <c r="C92" s="139"/>
      <c r="D92" s="139" t="s">
        <v>52</v>
      </c>
      <c r="E92" s="139"/>
      <c r="F92" s="139"/>
      <c r="G92" s="139"/>
      <c r="H92" s="140">
        <f>+H91*(H89-H86)</f>
        <v>0</v>
      </c>
      <c r="I92" s="243"/>
      <c r="J92" s="139"/>
      <c r="K92" s="139"/>
      <c r="L92" s="139"/>
      <c r="M92" s="139"/>
      <c r="N92" s="139"/>
      <c r="O92" s="139"/>
      <c r="P92" s="139"/>
      <c r="Q92" s="139"/>
      <c r="R92" s="141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</row>
    <row r="93" ht="19.5" customHeight="1">
      <c r="A93" s="244"/>
      <c r="B93" s="245"/>
      <c r="C93" s="245"/>
      <c r="D93" s="245"/>
      <c r="E93" s="245"/>
      <c r="F93" s="245"/>
      <c r="G93" s="245"/>
      <c r="H93" s="246"/>
      <c r="I93" s="247"/>
      <c r="J93" s="139"/>
      <c r="K93" s="139"/>
      <c r="L93" s="139"/>
      <c r="M93" s="139"/>
      <c r="N93" s="139"/>
      <c r="O93" s="139"/>
      <c r="P93" s="139"/>
      <c r="Q93" s="139"/>
      <c r="R93" s="141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</row>
    <row r="94" ht="18.75" customHeight="1">
      <c r="A94" s="139"/>
      <c r="B94" s="139"/>
      <c r="C94" s="139"/>
      <c r="D94" s="139"/>
      <c r="E94" s="139"/>
      <c r="F94" s="139"/>
      <c r="G94" s="139"/>
      <c r="H94" s="140"/>
      <c r="I94" s="139"/>
      <c r="J94" s="139"/>
      <c r="K94" s="139"/>
      <c r="L94" s="139"/>
      <c r="M94" s="139"/>
      <c r="N94" s="139"/>
      <c r="O94" s="139"/>
      <c r="P94" s="139"/>
      <c r="Q94" s="139"/>
      <c r="R94" s="141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</row>
    <row r="95" ht="18.75" customHeight="1">
      <c r="A95" s="139"/>
      <c r="B95" s="139"/>
      <c r="C95" s="139"/>
      <c r="D95" s="139"/>
      <c r="E95" s="139"/>
      <c r="F95" s="139"/>
      <c r="G95" s="139"/>
      <c r="H95" s="140"/>
      <c r="I95" s="139"/>
      <c r="J95" s="139"/>
      <c r="K95" s="139"/>
      <c r="L95" s="139"/>
      <c r="M95" s="139"/>
      <c r="N95" s="139"/>
      <c r="O95" s="139"/>
      <c r="P95" s="139"/>
      <c r="Q95" s="139"/>
      <c r="R95" s="141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141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</row>
    <row r="97" ht="18.0" customHeight="1">
      <c r="A97" s="7"/>
      <c r="B97" s="7"/>
      <c r="C97" s="7"/>
      <c r="D97" s="7"/>
      <c r="E97" s="7"/>
      <c r="F97" s="7"/>
      <c r="G97" s="7"/>
      <c r="H97" s="248"/>
      <c r="I97" s="7"/>
      <c r="J97" s="7"/>
      <c r="K97" s="7"/>
      <c r="L97" s="7"/>
      <c r="M97" s="7"/>
      <c r="N97" s="7"/>
      <c r="O97" s="7"/>
      <c r="P97" s="7"/>
      <c r="Q97" s="7"/>
      <c r="R97" s="24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ht="18.0" customHeight="1">
      <c r="A98" s="7"/>
      <c r="B98" s="7"/>
      <c r="C98" s="7"/>
      <c r="D98" s="7"/>
      <c r="E98" s="7"/>
      <c r="F98" s="7"/>
      <c r="G98" s="7"/>
      <c r="H98" s="248"/>
      <c r="I98" s="7"/>
      <c r="J98" s="7"/>
      <c r="K98" s="7"/>
      <c r="L98" s="7"/>
      <c r="M98" s="7"/>
      <c r="N98" s="7"/>
      <c r="O98" s="7"/>
      <c r="P98" s="7"/>
      <c r="Q98" s="7"/>
      <c r="R98" s="24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ht="18.0" customHeight="1">
      <c r="A99" s="7"/>
      <c r="B99" s="7"/>
      <c r="C99" s="7"/>
      <c r="D99" s="7"/>
      <c r="E99" s="7"/>
      <c r="F99" s="7"/>
      <c r="G99" s="7"/>
      <c r="H99" s="248"/>
      <c r="I99" s="7"/>
      <c r="J99" s="7"/>
      <c r="K99" s="7"/>
      <c r="L99" s="7"/>
      <c r="M99" s="7"/>
      <c r="N99" s="7"/>
      <c r="O99" s="7"/>
      <c r="P99" s="7"/>
      <c r="Q99" s="7"/>
      <c r="R99" s="24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ht="18.0" customHeight="1">
      <c r="A100" s="7"/>
      <c r="B100" s="7"/>
      <c r="C100" s="7"/>
      <c r="D100" s="7"/>
      <c r="E100" s="7"/>
      <c r="F100" s="7"/>
      <c r="G100" s="7"/>
      <c r="H100" s="248"/>
      <c r="I100" s="7"/>
      <c r="J100" s="7"/>
      <c r="K100" s="7"/>
      <c r="L100" s="7"/>
      <c r="M100" s="7"/>
      <c r="N100" s="7"/>
      <c r="O100" s="7"/>
      <c r="P100" s="7"/>
      <c r="Q100" s="7"/>
      <c r="R100" s="24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ht="18.0" customHeight="1">
      <c r="A101" s="7"/>
      <c r="B101" s="7"/>
      <c r="C101" s="7"/>
      <c r="D101" s="7"/>
      <c r="E101" s="7"/>
      <c r="F101" s="7"/>
      <c r="G101" s="7"/>
      <c r="H101" s="248"/>
      <c r="I101" s="7"/>
      <c r="J101" s="7"/>
      <c r="K101" s="7"/>
      <c r="L101" s="7"/>
      <c r="M101" s="7"/>
      <c r="N101" s="7"/>
      <c r="O101" s="7"/>
      <c r="P101" s="7"/>
      <c r="Q101" s="7"/>
      <c r="R101" s="24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ht="18.0" customHeight="1">
      <c r="A102" s="7"/>
      <c r="B102" s="7"/>
      <c r="C102" s="7"/>
      <c r="D102" s="7"/>
      <c r="E102" s="7"/>
      <c r="F102" s="7"/>
      <c r="G102" s="7"/>
      <c r="H102" s="248"/>
      <c r="I102" s="7"/>
      <c r="J102" s="7"/>
      <c r="K102" s="7"/>
      <c r="L102" s="7"/>
      <c r="M102" s="7"/>
      <c r="N102" s="7"/>
      <c r="O102" s="7"/>
      <c r="P102" s="7"/>
      <c r="Q102" s="7"/>
      <c r="R102" s="24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ht="18.0" customHeight="1">
      <c r="A103" s="7"/>
      <c r="B103" s="7"/>
      <c r="C103" s="7"/>
      <c r="D103" s="7"/>
      <c r="E103" s="7"/>
      <c r="F103" s="7"/>
      <c r="G103" s="7"/>
      <c r="H103" s="248"/>
      <c r="I103" s="7"/>
      <c r="J103" s="7"/>
      <c r="K103" s="7"/>
      <c r="L103" s="7"/>
      <c r="M103" s="7"/>
      <c r="N103" s="7"/>
      <c r="O103" s="7"/>
      <c r="P103" s="7"/>
      <c r="Q103" s="7"/>
      <c r="R103" s="24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ht="18.0" customHeight="1">
      <c r="A104" s="7"/>
      <c r="B104" s="7"/>
      <c r="C104" s="7"/>
      <c r="D104" s="7"/>
      <c r="E104" s="7"/>
      <c r="F104" s="7"/>
      <c r="G104" s="7"/>
      <c r="H104" s="248"/>
      <c r="I104" s="7"/>
      <c r="J104" s="7"/>
      <c r="K104" s="7"/>
      <c r="L104" s="7"/>
      <c r="M104" s="7"/>
      <c r="N104" s="7"/>
      <c r="O104" s="7"/>
      <c r="P104" s="7"/>
      <c r="Q104" s="7"/>
      <c r="R104" s="24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ht="18.0" customHeight="1">
      <c r="A105" s="7"/>
      <c r="B105" s="7"/>
      <c r="C105" s="7"/>
      <c r="D105" s="7"/>
      <c r="E105" s="7"/>
      <c r="F105" s="7"/>
      <c r="G105" s="7"/>
      <c r="H105" s="248"/>
      <c r="I105" s="7"/>
      <c r="J105" s="7"/>
      <c r="K105" s="7"/>
      <c r="L105" s="7"/>
      <c r="M105" s="7"/>
      <c r="N105" s="7"/>
      <c r="O105" s="7"/>
      <c r="P105" s="7"/>
      <c r="Q105" s="7"/>
      <c r="R105" s="24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ht="18.0" customHeight="1">
      <c r="A106" s="7"/>
      <c r="B106" s="7"/>
      <c r="C106" s="7"/>
      <c r="D106" s="7"/>
      <c r="E106" s="7"/>
      <c r="F106" s="7"/>
      <c r="G106" s="7"/>
      <c r="H106" s="248"/>
      <c r="I106" s="7"/>
      <c r="J106" s="7"/>
      <c r="K106" s="7"/>
      <c r="L106" s="7"/>
      <c r="M106" s="7"/>
      <c r="N106" s="7"/>
      <c r="O106" s="7"/>
      <c r="P106" s="7"/>
      <c r="Q106" s="7"/>
      <c r="R106" s="24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ht="18.0" customHeight="1">
      <c r="A107" s="7"/>
      <c r="B107" s="7"/>
      <c r="C107" s="7"/>
      <c r="D107" s="7"/>
      <c r="E107" s="7"/>
      <c r="F107" s="7"/>
      <c r="G107" s="7"/>
      <c r="H107" s="248"/>
      <c r="I107" s="7"/>
      <c r="J107" s="7"/>
      <c r="K107" s="7"/>
      <c r="L107" s="7"/>
      <c r="M107" s="7"/>
      <c r="N107" s="7"/>
      <c r="O107" s="7"/>
      <c r="P107" s="7"/>
      <c r="Q107" s="7"/>
      <c r="R107" s="24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ht="18.0" customHeight="1">
      <c r="A108" s="7"/>
      <c r="B108" s="7"/>
      <c r="C108" s="7"/>
      <c r="D108" s="7"/>
      <c r="E108" s="7"/>
      <c r="F108" s="7"/>
      <c r="G108" s="7"/>
      <c r="H108" s="248"/>
      <c r="I108" s="7"/>
      <c r="J108" s="7"/>
      <c r="K108" s="7"/>
      <c r="L108" s="7"/>
      <c r="M108" s="7"/>
      <c r="N108" s="7"/>
      <c r="O108" s="7"/>
      <c r="P108" s="7"/>
      <c r="Q108" s="7"/>
      <c r="R108" s="24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ht="18.0" customHeight="1">
      <c r="A109" s="7"/>
      <c r="B109" s="7"/>
      <c r="C109" s="7"/>
      <c r="D109" s="7"/>
      <c r="E109" s="7"/>
      <c r="F109" s="7"/>
      <c r="G109" s="7"/>
      <c r="H109" s="248"/>
      <c r="I109" s="7"/>
      <c r="J109" s="7"/>
      <c r="K109" s="7"/>
      <c r="L109" s="7"/>
      <c r="M109" s="7"/>
      <c r="N109" s="7"/>
      <c r="O109" s="7"/>
      <c r="P109" s="7"/>
      <c r="Q109" s="7"/>
      <c r="R109" s="24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ht="18.0" customHeight="1">
      <c r="A110" s="7"/>
      <c r="B110" s="7"/>
      <c r="C110" s="7"/>
      <c r="D110" s="7"/>
      <c r="E110" s="7"/>
      <c r="F110" s="7"/>
      <c r="G110" s="7"/>
      <c r="H110" s="248"/>
      <c r="I110" s="7"/>
      <c r="J110" s="7"/>
      <c r="K110" s="7"/>
      <c r="L110" s="7"/>
      <c r="M110" s="7"/>
      <c r="N110" s="7"/>
      <c r="O110" s="7"/>
      <c r="P110" s="7"/>
      <c r="Q110" s="7"/>
      <c r="R110" s="24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ht="18.0" customHeight="1">
      <c r="A111" s="7"/>
      <c r="B111" s="7"/>
      <c r="C111" s="7"/>
      <c r="D111" s="7"/>
      <c r="E111" s="7"/>
      <c r="F111" s="7"/>
      <c r="G111" s="7"/>
      <c r="H111" s="248"/>
      <c r="I111" s="7"/>
      <c r="J111" s="7"/>
      <c r="K111" s="7"/>
      <c r="L111" s="7"/>
      <c r="M111" s="7"/>
      <c r="N111" s="7"/>
      <c r="O111" s="7"/>
      <c r="P111" s="7"/>
      <c r="Q111" s="7"/>
      <c r="R111" s="24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ht="18.0" customHeight="1">
      <c r="A112" s="7"/>
      <c r="B112" s="7"/>
      <c r="C112" s="7"/>
      <c r="D112" s="7"/>
      <c r="E112" s="7"/>
      <c r="F112" s="7"/>
      <c r="G112" s="7"/>
      <c r="H112" s="248"/>
      <c r="I112" s="7"/>
      <c r="J112" s="7"/>
      <c r="K112" s="7"/>
      <c r="L112" s="7"/>
      <c r="M112" s="7"/>
      <c r="N112" s="7"/>
      <c r="O112" s="7"/>
      <c r="P112" s="7"/>
      <c r="Q112" s="7"/>
      <c r="R112" s="24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ht="18.0" customHeight="1">
      <c r="A113" s="7"/>
      <c r="B113" s="7"/>
      <c r="C113" s="7"/>
      <c r="D113" s="7"/>
      <c r="E113" s="7"/>
      <c r="F113" s="7"/>
      <c r="G113" s="7"/>
      <c r="H113" s="248"/>
      <c r="I113" s="7"/>
      <c r="J113" s="7"/>
      <c r="K113" s="7"/>
      <c r="L113" s="7"/>
      <c r="M113" s="7"/>
      <c r="N113" s="7"/>
      <c r="O113" s="7"/>
      <c r="P113" s="7"/>
      <c r="Q113" s="7"/>
      <c r="R113" s="24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ht="18.0" customHeight="1">
      <c r="A114" s="7"/>
      <c r="B114" s="7"/>
      <c r="C114" s="7"/>
      <c r="D114" s="7"/>
      <c r="E114" s="7"/>
      <c r="F114" s="7"/>
      <c r="G114" s="7"/>
      <c r="H114" s="248"/>
      <c r="I114" s="7"/>
      <c r="J114" s="7"/>
      <c r="K114" s="7"/>
      <c r="L114" s="7"/>
      <c r="M114" s="7"/>
      <c r="N114" s="7"/>
      <c r="O114" s="7"/>
      <c r="P114" s="7"/>
      <c r="Q114" s="7"/>
      <c r="R114" s="24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ht="18.0" customHeight="1">
      <c r="A115" s="7"/>
      <c r="B115" s="7"/>
      <c r="C115" s="7"/>
      <c r="D115" s="7"/>
      <c r="E115" s="7"/>
      <c r="F115" s="7"/>
      <c r="G115" s="7"/>
      <c r="H115" s="248"/>
      <c r="I115" s="7"/>
      <c r="J115" s="7"/>
      <c r="K115" s="7"/>
      <c r="L115" s="7"/>
      <c r="M115" s="7"/>
      <c r="N115" s="7"/>
      <c r="O115" s="7"/>
      <c r="P115" s="7"/>
      <c r="Q115" s="7"/>
      <c r="R115" s="24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ht="18.0" customHeight="1">
      <c r="A116" s="7"/>
      <c r="B116" s="7"/>
      <c r="C116" s="7"/>
      <c r="D116" s="7"/>
      <c r="E116" s="7"/>
      <c r="F116" s="7"/>
      <c r="G116" s="7"/>
      <c r="H116" s="248"/>
      <c r="I116" s="7"/>
      <c r="J116" s="7"/>
      <c r="K116" s="7"/>
      <c r="L116" s="7"/>
      <c r="M116" s="7"/>
      <c r="N116" s="7"/>
      <c r="O116" s="7"/>
      <c r="P116" s="7"/>
      <c r="Q116" s="7"/>
      <c r="R116" s="24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ht="18.0" customHeight="1">
      <c r="A117" s="7"/>
      <c r="B117" s="7"/>
      <c r="C117" s="7"/>
      <c r="D117" s="7"/>
      <c r="E117" s="7"/>
      <c r="F117" s="7"/>
      <c r="G117" s="7"/>
      <c r="H117" s="248"/>
      <c r="I117" s="7"/>
      <c r="J117" s="7"/>
      <c r="K117" s="7"/>
      <c r="L117" s="7"/>
      <c r="M117" s="7"/>
      <c r="N117" s="7"/>
      <c r="O117" s="7"/>
      <c r="P117" s="7"/>
      <c r="Q117" s="7"/>
      <c r="R117" s="24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ht="18.0" customHeight="1">
      <c r="A118" s="7"/>
      <c r="B118" s="7"/>
      <c r="C118" s="7"/>
      <c r="D118" s="7"/>
      <c r="E118" s="7"/>
      <c r="F118" s="7"/>
      <c r="G118" s="7"/>
      <c r="H118" s="248"/>
      <c r="I118" s="7"/>
      <c r="J118" s="7"/>
      <c r="K118" s="7"/>
      <c r="L118" s="7"/>
      <c r="M118" s="7"/>
      <c r="N118" s="7"/>
      <c r="O118" s="7"/>
      <c r="P118" s="7"/>
      <c r="Q118" s="7"/>
      <c r="R118" s="24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ht="18.0" customHeight="1">
      <c r="A119" s="7"/>
      <c r="B119" s="7"/>
      <c r="C119" s="7"/>
      <c r="D119" s="7"/>
      <c r="E119" s="7"/>
      <c r="F119" s="7"/>
      <c r="G119" s="7"/>
      <c r="H119" s="248"/>
      <c r="I119" s="7"/>
      <c r="J119" s="7"/>
      <c r="K119" s="7"/>
      <c r="L119" s="7"/>
      <c r="M119" s="7"/>
      <c r="N119" s="7"/>
      <c r="O119" s="7"/>
      <c r="P119" s="7"/>
      <c r="Q119" s="7"/>
      <c r="R119" s="24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ht="18.0" customHeight="1">
      <c r="A120" s="7"/>
      <c r="B120" s="7"/>
      <c r="C120" s="7"/>
      <c r="D120" s="7"/>
      <c r="E120" s="7"/>
      <c r="F120" s="7"/>
      <c r="G120" s="7"/>
      <c r="H120" s="248"/>
      <c r="I120" s="7"/>
      <c r="J120" s="7"/>
      <c r="K120" s="7"/>
      <c r="L120" s="7"/>
      <c r="M120" s="7"/>
      <c r="N120" s="7"/>
      <c r="O120" s="7"/>
      <c r="P120" s="7"/>
      <c r="Q120" s="7"/>
      <c r="R120" s="24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ht="18.0" customHeight="1">
      <c r="A121" s="7"/>
      <c r="B121" s="7"/>
      <c r="C121" s="7"/>
      <c r="D121" s="7"/>
      <c r="E121" s="7"/>
      <c r="F121" s="7"/>
      <c r="G121" s="7"/>
      <c r="H121" s="248"/>
      <c r="I121" s="7"/>
      <c r="J121" s="7"/>
      <c r="K121" s="7"/>
      <c r="L121" s="7"/>
      <c r="M121" s="7"/>
      <c r="N121" s="7"/>
      <c r="O121" s="7"/>
      <c r="P121" s="7"/>
      <c r="Q121" s="7"/>
      <c r="R121" s="24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ht="18.0" customHeight="1">
      <c r="A122" s="7"/>
      <c r="B122" s="7"/>
      <c r="C122" s="7"/>
      <c r="D122" s="7"/>
      <c r="E122" s="7"/>
      <c r="F122" s="7"/>
      <c r="G122" s="7"/>
      <c r="H122" s="248"/>
      <c r="I122" s="7"/>
      <c r="J122" s="7"/>
      <c r="K122" s="7"/>
      <c r="L122" s="7"/>
      <c r="M122" s="7"/>
      <c r="N122" s="7"/>
      <c r="O122" s="7"/>
      <c r="P122" s="7"/>
      <c r="Q122" s="7"/>
      <c r="R122" s="24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ht="18.0" customHeight="1">
      <c r="A123" s="7"/>
      <c r="B123" s="7"/>
      <c r="C123" s="7"/>
      <c r="D123" s="7"/>
      <c r="E123" s="7"/>
      <c r="F123" s="7"/>
      <c r="G123" s="7"/>
      <c r="H123" s="248"/>
      <c r="I123" s="7"/>
      <c r="J123" s="7"/>
      <c r="K123" s="7"/>
      <c r="L123" s="7"/>
      <c r="M123" s="7"/>
      <c r="N123" s="7"/>
      <c r="O123" s="7"/>
      <c r="P123" s="7"/>
      <c r="Q123" s="7"/>
      <c r="R123" s="24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ht="18.0" customHeight="1">
      <c r="A124" s="7"/>
      <c r="B124" s="7"/>
      <c r="C124" s="7"/>
      <c r="D124" s="7"/>
      <c r="E124" s="7"/>
      <c r="F124" s="7"/>
      <c r="G124" s="7"/>
      <c r="H124" s="248"/>
      <c r="I124" s="7"/>
      <c r="J124" s="7"/>
      <c r="K124" s="7"/>
      <c r="L124" s="7"/>
      <c r="M124" s="7"/>
      <c r="N124" s="7"/>
      <c r="O124" s="7"/>
      <c r="P124" s="7"/>
      <c r="Q124" s="7"/>
      <c r="R124" s="24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ht="18.0" customHeight="1">
      <c r="A125" s="7"/>
      <c r="B125" s="7"/>
      <c r="C125" s="7"/>
      <c r="D125" s="7"/>
      <c r="E125" s="7"/>
      <c r="F125" s="7"/>
      <c r="G125" s="7"/>
      <c r="H125" s="248"/>
      <c r="I125" s="7"/>
      <c r="J125" s="7"/>
      <c r="K125" s="7"/>
      <c r="L125" s="7"/>
      <c r="M125" s="7"/>
      <c r="N125" s="7"/>
      <c r="O125" s="7"/>
      <c r="P125" s="7"/>
      <c r="Q125" s="7"/>
      <c r="R125" s="24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ht="18.0" customHeight="1">
      <c r="A126" s="7"/>
      <c r="B126" s="7"/>
      <c r="C126" s="7"/>
      <c r="D126" s="7"/>
      <c r="E126" s="7"/>
      <c r="F126" s="7"/>
      <c r="G126" s="7"/>
      <c r="H126" s="248"/>
      <c r="I126" s="7"/>
      <c r="J126" s="7"/>
      <c r="K126" s="7"/>
      <c r="L126" s="7"/>
      <c r="M126" s="7"/>
      <c r="N126" s="7"/>
      <c r="O126" s="7"/>
      <c r="P126" s="7"/>
      <c r="Q126" s="7"/>
      <c r="R126" s="24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ht="18.0" customHeight="1">
      <c r="A127" s="7"/>
      <c r="B127" s="7"/>
      <c r="C127" s="7"/>
      <c r="D127" s="7"/>
      <c r="E127" s="7"/>
      <c r="F127" s="7"/>
      <c r="G127" s="7"/>
      <c r="H127" s="248"/>
      <c r="I127" s="7"/>
      <c r="J127" s="7"/>
      <c r="K127" s="7"/>
      <c r="L127" s="7"/>
      <c r="M127" s="7"/>
      <c r="N127" s="7"/>
      <c r="O127" s="7"/>
      <c r="P127" s="7"/>
      <c r="Q127" s="7"/>
      <c r="R127" s="24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ht="18.0" customHeight="1">
      <c r="A128" s="7"/>
      <c r="B128" s="7"/>
      <c r="C128" s="7"/>
      <c r="D128" s="7"/>
      <c r="E128" s="7"/>
      <c r="F128" s="7"/>
      <c r="G128" s="7"/>
      <c r="H128" s="248"/>
      <c r="I128" s="7"/>
      <c r="J128" s="7"/>
      <c r="K128" s="7"/>
      <c r="L128" s="7"/>
      <c r="M128" s="7"/>
      <c r="N128" s="7"/>
      <c r="O128" s="7"/>
      <c r="P128" s="7"/>
      <c r="Q128" s="7"/>
      <c r="R128" s="24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ht="18.0" customHeight="1">
      <c r="A129" s="7"/>
      <c r="B129" s="7"/>
      <c r="C129" s="7"/>
      <c r="D129" s="7"/>
      <c r="E129" s="7"/>
      <c r="F129" s="7"/>
      <c r="G129" s="7"/>
      <c r="H129" s="248"/>
      <c r="I129" s="7"/>
      <c r="J129" s="7"/>
      <c r="K129" s="7"/>
      <c r="L129" s="7"/>
      <c r="M129" s="7"/>
      <c r="N129" s="7"/>
      <c r="O129" s="7"/>
      <c r="P129" s="7"/>
      <c r="Q129" s="7"/>
      <c r="R129" s="24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ht="18.0" customHeight="1">
      <c r="A130" s="7"/>
      <c r="B130" s="7"/>
      <c r="C130" s="7"/>
      <c r="D130" s="7"/>
      <c r="E130" s="7"/>
      <c r="F130" s="7"/>
      <c r="G130" s="7"/>
      <c r="H130" s="248"/>
      <c r="I130" s="7"/>
      <c r="J130" s="7"/>
      <c r="K130" s="7"/>
      <c r="L130" s="7"/>
      <c r="M130" s="7"/>
      <c r="N130" s="7"/>
      <c r="O130" s="7"/>
      <c r="P130" s="7"/>
      <c r="Q130" s="7"/>
      <c r="R130" s="24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ht="18.0" customHeight="1">
      <c r="A131" s="7"/>
      <c r="B131" s="7"/>
      <c r="C131" s="7"/>
      <c r="D131" s="7"/>
      <c r="E131" s="7"/>
      <c r="F131" s="7"/>
      <c r="G131" s="7"/>
      <c r="H131" s="248"/>
      <c r="I131" s="7"/>
      <c r="J131" s="7"/>
      <c r="K131" s="7"/>
      <c r="L131" s="7"/>
      <c r="M131" s="7"/>
      <c r="N131" s="7"/>
      <c r="O131" s="7"/>
      <c r="P131" s="7"/>
      <c r="Q131" s="7"/>
      <c r="R131" s="24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ht="18.0" customHeight="1">
      <c r="A132" s="7"/>
      <c r="B132" s="7"/>
      <c r="C132" s="7"/>
      <c r="D132" s="7"/>
      <c r="E132" s="7"/>
      <c r="F132" s="7"/>
      <c r="G132" s="7"/>
      <c r="H132" s="248"/>
      <c r="I132" s="7"/>
      <c r="J132" s="7"/>
      <c r="K132" s="7"/>
      <c r="L132" s="7"/>
      <c r="M132" s="7"/>
      <c r="N132" s="7"/>
      <c r="O132" s="7"/>
      <c r="P132" s="7"/>
      <c r="Q132" s="7"/>
      <c r="R132" s="24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ht="18.0" customHeight="1">
      <c r="A133" s="7"/>
      <c r="B133" s="7"/>
      <c r="C133" s="7"/>
      <c r="D133" s="7"/>
      <c r="E133" s="7"/>
      <c r="F133" s="7"/>
      <c r="G133" s="7"/>
      <c r="H133" s="248"/>
      <c r="I133" s="7"/>
      <c r="J133" s="7"/>
      <c r="K133" s="7"/>
      <c r="L133" s="7"/>
      <c r="M133" s="7"/>
      <c r="N133" s="7"/>
      <c r="O133" s="7"/>
      <c r="P133" s="7"/>
      <c r="Q133" s="7"/>
      <c r="R133" s="24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ht="18.0" customHeight="1">
      <c r="A134" s="7"/>
      <c r="B134" s="7"/>
      <c r="C134" s="7"/>
      <c r="D134" s="7"/>
      <c r="E134" s="7"/>
      <c r="F134" s="7"/>
      <c r="G134" s="7"/>
      <c r="H134" s="248"/>
      <c r="I134" s="7"/>
      <c r="J134" s="7"/>
      <c r="K134" s="7"/>
      <c r="L134" s="7"/>
      <c r="M134" s="7"/>
      <c r="N134" s="7"/>
      <c r="O134" s="7"/>
      <c r="P134" s="7"/>
      <c r="Q134" s="7"/>
      <c r="R134" s="24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ht="18.0" customHeight="1">
      <c r="A135" s="7"/>
      <c r="B135" s="7"/>
      <c r="C135" s="7"/>
      <c r="D135" s="7"/>
      <c r="E135" s="7"/>
      <c r="F135" s="7"/>
      <c r="G135" s="7"/>
      <c r="H135" s="248"/>
      <c r="I135" s="7"/>
      <c r="J135" s="7"/>
      <c r="K135" s="7"/>
      <c r="L135" s="7"/>
      <c r="M135" s="7"/>
      <c r="N135" s="7"/>
      <c r="O135" s="7"/>
      <c r="P135" s="7"/>
      <c r="Q135" s="7"/>
      <c r="R135" s="24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ht="18.0" customHeight="1">
      <c r="A136" s="7"/>
      <c r="B136" s="7"/>
      <c r="C136" s="7"/>
      <c r="D136" s="7"/>
      <c r="E136" s="7"/>
      <c r="F136" s="7"/>
      <c r="G136" s="7"/>
      <c r="H136" s="248"/>
      <c r="I136" s="7"/>
      <c r="J136" s="7"/>
      <c r="K136" s="7"/>
      <c r="L136" s="7"/>
      <c r="M136" s="7"/>
      <c r="N136" s="7"/>
      <c r="O136" s="7"/>
      <c r="P136" s="7"/>
      <c r="Q136" s="7"/>
      <c r="R136" s="24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ht="18.0" customHeight="1">
      <c r="A137" s="7"/>
      <c r="B137" s="7"/>
      <c r="C137" s="7"/>
      <c r="D137" s="7"/>
      <c r="E137" s="7"/>
      <c r="F137" s="7"/>
      <c r="G137" s="7"/>
      <c r="H137" s="248"/>
      <c r="I137" s="7"/>
      <c r="J137" s="7"/>
      <c r="K137" s="7"/>
      <c r="L137" s="7"/>
      <c r="M137" s="7"/>
      <c r="N137" s="7"/>
      <c r="O137" s="7"/>
      <c r="P137" s="7"/>
      <c r="Q137" s="7"/>
      <c r="R137" s="24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ht="18.0" customHeight="1">
      <c r="A138" s="7"/>
      <c r="B138" s="7"/>
      <c r="C138" s="7"/>
      <c r="D138" s="7"/>
      <c r="E138" s="7"/>
      <c r="F138" s="7"/>
      <c r="G138" s="7"/>
      <c r="H138" s="248"/>
      <c r="I138" s="7"/>
      <c r="J138" s="7"/>
      <c r="K138" s="7"/>
      <c r="L138" s="7"/>
      <c r="M138" s="7"/>
      <c r="N138" s="7"/>
      <c r="O138" s="7"/>
      <c r="P138" s="7"/>
      <c r="Q138" s="7"/>
      <c r="R138" s="24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ht="18.0" customHeight="1">
      <c r="A139" s="7"/>
      <c r="B139" s="7"/>
      <c r="C139" s="7"/>
      <c r="D139" s="7"/>
      <c r="E139" s="7"/>
      <c r="F139" s="7"/>
      <c r="G139" s="7"/>
      <c r="H139" s="248"/>
      <c r="I139" s="7"/>
      <c r="J139" s="7"/>
      <c r="K139" s="7"/>
      <c r="L139" s="7"/>
      <c r="M139" s="7"/>
      <c r="N139" s="7"/>
      <c r="O139" s="7"/>
      <c r="P139" s="7"/>
      <c r="Q139" s="7"/>
      <c r="R139" s="24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ht="18.0" customHeight="1">
      <c r="A140" s="7"/>
      <c r="B140" s="7"/>
      <c r="C140" s="7"/>
      <c r="D140" s="7"/>
      <c r="E140" s="7"/>
      <c r="F140" s="7"/>
      <c r="G140" s="7"/>
      <c r="H140" s="248"/>
      <c r="I140" s="7"/>
      <c r="J140" s="7"/>
      <c r="K140" s="7"/>
      <c r="L140" s="7"/>
      <c r="M140" s="7"/>
      <c r="N140" s="7"/>
      <c r="O140" s="7"/>
      <c r="P140" s="7"/>
      <c r="Q140" s="7"/>
      <c r="R140" s="24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ht="18.0" customHeight="1">
      <c r="A141" s="7"/>
      <c r="B141" s="7"/>
      <c r="C141" s="7"/>
      <c r="D141" s="7"/>
      <c r="E141" s="7"/>
      <c r="F141" s="7"/>
      <c r="G141" s="7"/>
      <c r="H141" s="248"/>
      <c r="I141" s="7"/>
      <c r="J141" s="7"/>
      <c r="K141" s="7"/>
      <c r="L141" s="7"/>
      <c r="M141" s="7"/>
      <c r="N141" s="7"/>
      <c r="O141" s="7"/>
      <c r="P141" s="7"/>
      <c r="Q141" s="7"/>
      <c r="R141" s="24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ht="18.0" customHeight="1">
      <c r="A142" s="7"/>
      <c r="B142" s="7"/>
      <c r="C142" s="7"/>
      <c r="D142" s="7"/>
      <c r="E142" s="7"/>
      <c r="F142" s="7"/>
      <c r="G142" s="7"/>
      <c r="H142" s="248"/>
      <c r="I142" s="7"/>
      <c r="J142" s="7"/>
      <c r="K142" s="7"/>
      <c r="L142" s="7"/>
      <c r="M142" s="7"/>
      <c r="N142" s="7"/>
      <c r="O142" s="7"/>
      <c r="P142" s="7"/>
      <c r="Q142" s="7"/>
      <c r="R142" s="24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ht="18.0" customHeight="1">
      <c r="A143" s="7"/>
      <c r="B143" s="7"/>
      <c r="C143" s="7"/>
      <c r="D143" s="7"/>
      <c r="E143" s="7"/>
      <c r="F143" s="7"/>
      <c r="G143" s="7"/>
      <c r="H143" s="248"/>
      <c r="I143" s="7"/>
      <c r="J143" s="7"/>
      <c r="K143" s="7"/>
      <c r="L143" s="7"/>
      <c r="M143" s="7"/>
      <c r="N143" s="7"/>
      <c r="O143" s="7"/>
      <c r="P143" s="7"/>
      <c r="Q143" s="7"/>
      <c r="R143" s="24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ht="18.0" customHeight="1">
      <c r="A144" s="7"/>
      <c r="B144" s="7"/>
      <c r="C144" s="7"/>
      <c r="D144" s="7"/>
      <c r="E144" s="7"/>
      <c r="F144" s="7"/>
      <c r="G144" s="7"/>
      <c r="H144" s="248"/>
      <c r="I144" s="7"/>
      <c r="J144" s="7"/>
      <c r="K144" s="7"/>
      <c r="L144" s="7"/>
      <c r="M144" s="7"/>
      <c r="N144" s="7"/>
      <c r="O144" s="7"/>
      <c r="P144" s="7"/>
      <c r="Q144" s="7"/>
      <c r="R144" s="24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ht="18.0" customHeight="1">
      <c r="A145" s="7"/>
      <c r="B145" s="7"/>
      <c r="C145" s="7"/>
      <c r="D145" s="7"/>
      <c r="E145" s="7"/>
      <c r="F145" s="7"/>
      <c r="G145" s="7"/>
      <c r="H145" s="248"/>
      <c r="I145" s="7"/>
      <c r="J145" s="7"/>
      <c r="K145" s="7"/>
      <c r="L145" s="7"/>
      <c r="M145" s="7"/>
      <c r="N145" s="7"/>
      <c r="O145" s="7"/>
      <c r="P145" s="7"/>
      <c r="Q145" s="7"/>
      <c r="R145" s="24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ht="18.0" customHeight="1">
      <c r="A146" s="7"/>
      <c r="B146" s="7"/>
      <c r="C146" s="7"/>
      <c r="D146" s="7"/>
      <c r="E146" s="7"/>
      <c r="F146" s="7"/>
      <c r="G146" s="7"/>
      <c r="H146" s="248"/>
      <c r="I146" s="7"/>
      <c r="J146" s="7"/>
      <c r="K146" s="7"/>
      <c r="L146" s="7"/>
      <c r="M146" s="7"/>
      <c r="N146" s="7"/>
      <c r="O146" s="7"/>
      <c r="P146" s="7"/>
      <c r="Q146" s="7"/>
      <c r="R146" s="24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ht="18.0" customHeight="1">
      <c r="A147" s="7"/>
      <c r="B147" s="7"/>
      <c r="C147" s="7"/>
      <c r="D147" s="7"/>
      <c r="E147" s="7"/>
      <c r="F147" s="7"/>
      <c r="G147" s="7"/>
      <c r="H147" s="248"/>
      <c r="I147" s="7"/>
      <c r="J147" s="7"/>
      <c r="K147" s="7"/>
      <c r="L147" s="7"/>
      <c r="M147" s="7"/>
      <c r="N147" s="7"/>
      <c r="O147" s="7"/>
      <c r="P147" s="7"/>
      <c r="Q147" s="7"/>
      <c r="R147" s="24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ht="18.0" customHeight="1">
      <c r="A148" s="7"/>
      <c r="B148" s="7"/>
      <c r="C148" s="7"/>
      <c r="D148" s="7"/>
      <c r="E148" s="7"/>
      <c r="F148" s="7"/>
      <c r="G148" s="7"/>
      <c r="H148" s="248"/>
      <c r="I148" s="7"/>
      <c r="J148" s="7"/>
      <c r="K148" s="7"/>
      <c r="L148" s="7"/>
      <c r="M148" s="7"/>
      <c r="N148" s="7"/>
      <c r="O148" s="7"/>
      <c r="P148" s="7"/>
      <c r="Q148" s="7"/>
      <c r="R148" s="249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ht="18.0" customHeight="1">
      <c r="A149" s="7"/>
      <c r="B149" s="7"/>
      <c r="C149" s="7"/>
      <c r="D149" s="7"/>
      <c r="E149" s="7"/>
      <c r="F149" s="7"/>
      <c r="G149" s="7"/>
      <c r="H149" s="248"/>
      <c r="I149" s="7"/>
      <c r="J149" s="7"/>
      <c r="K149" s="7"/>
      <c r="L149" s="7"/>
      <c r="M149" s="7"/>
      <c r="N149" s="7"/>
      <c r="O149" s="7"/>
      <c r="P149" s="7"/>
      <c r="Q149" s="7"/>
      <c r="R149" s="24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ht="18.0" customHeight="1">
      <c r="A150" s="7"/>
      <c r="B150" s="7"/>
      <c r="C150" s="7"/>
      <c r="D150" s="7"/>
      <c r="E150" s="7"/>
      <c r="F150" s="7"/>
      <c r="G150" s="7"/>
      <c r="H150" s="248"/>
      <c r="I150" s="7"/>
      <c r="J150" s="7"/>
      <c r="K150" s="7"/>
      <c r="L150" s="7"/>
      <c r="M150" s="7"/>
      <c r="N150" s="7"/>
      <c r="O150" s="7"/>
      <c r="P150" s="7"/>
      <c r="Q150" s="7"/>
      <c r="R150" s="249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ht="18.0" customHeight="1">
      <c r="A151" s="7"/>
      <c r="B151" s="7"/>
      <c r="C151" s="7"/>
      <c r="D151" s="7"/>
      <c r="E151" s="7"/>
      <c r="F151" s="7"/>
      <c r="G151" s="7"/>
      <c r="H151" s="248"/>
      <c r="I151" s="7"/>
      <c r="J151" s="7"/>
      <c r="K151" s="7"/>
      <c r="L151" s="7"/>
      <c r="M151" s="7"/>
      <c r="N151" s="7"/>
      <c r="O151" s="7"/>
      <c r="P151" s="7"/>
      <c r="Q151" s="7"/>
      <c r="R151" s="24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ht="18.0" customHeight="1">
      <c r="A152" s="7"/>
      <c r="B152" s="7"/>
      <c r="C152" s="7"/>
      <c r="D152" s="7"/>
      <c r="E152" s="7"/>
      <c r="F152" s="7"/>
      <c r="G152" s="7"/>
      <c r="H152" s="248"/>
      <c r="I152" s="7"/>
      <c r="J152" s="7"/>
      <c r="K152" s="7"/>
      <c r="L152" s="7"/>
      <c r="M152" s="7"/>
      <c r="N152" s="7"/>
      <c r="O152" s="7"/>
      <c r="P152" s="7"/>
      <c r="Q152" s="7"/>
      <c r="R152" s="24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ht="18.0" customHeight="1">
      <c r="A153" s="7"/>
      <c r="B153" s="7"/>
      <c r="C153" s="7"/>
      <c r="D153" s="7"/>
      <c r="E153" s="7"/>
      <c r="F153" s="7"/>
      <c r="G153" s="7"/>
      <c r="H153" s="248"/>
      <c r="I153" s="7"/>
      <c r="J153" s="7"/>
      <c r="K153" s="7"/>
      <c r="L153" s="7"/>
      <c r="M153" s="7"/>
      <c r="N153" s="7"/>
      <c r="O153" s="7"/>
      <c r="P153" s="7"/>
      <c r="Q153" s="7"/>
      <c r="R153" s="24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ht="18.0" customHeight="1">
      <c r="A154" s="7"/>
      <c r="B154" s="7"/>
      <c r="C154" s="7"/>
      <c r="D154" s="7"/>
      <c r="E154" s="7"/>
      <c r="F154" s="7"/>
      <c r="G154" s="7"/>
      <c r="H154" s="248"/>
      <c r="I154" s="7"/>
      <c r="J154" s="7"/>
      <c r="K154" s="7"/>
      <c r="L154" s="7"/>
      <c r="M154" s="7"/>
      <c r="N154" s="7"/>
      <c r="O154" s="7"/>
      <c r="P154" s="7"/>
      <c r="Q154" s="7"/>
      <c r="R154" s="249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ht="18.0" customHeight="1">
      <c r="A155" s="7"/>
      <c r="B155" s="7"/>
      <c r="C155" s="7"/>
      <c r="D155" s="7"/>
      <c r="E155" s="7"/>
      <c r="F155" s="7"/>
      <c r="G155" s="7"/>
      <c r="H155" s="248"/>
      <c r="I155" s="7"/>
      <c r="J155" s="7"/>
      <c r="K155" s="7"/>
      <c r="L155" s="7"/>
      <c r="M155" s="7"/>
      <c r="N155" s="7"/>
      <c r="O155" s="7"/>
      <c r="P155" s="7"/>
      <c r="Q155" s="7"/>
      <c r="R155" s="249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ht="18.0" customHeight="1">
      <c r="A156" s="7"/>
      <c r="B156" s="7"/>
      <c r="C156" s="7"/>
      <c r="D156" s="7"/>
      <c r="E156" s="7"/>
      <c r="F156" s="7"/>
      <c r="G156" s="7"/>
      <c r="H156" s="248"/>
      <c r="I156" s="7"/>
      <c r="J156" s="7"/>
      <c r="K156" s="7"/>
      <c r="L156" s="7"/>
      <c r="M156" s="7"/>
      <c r="N156" s="7"/>
      <c r="O156" s="7"/>
      <c r="P156" s="7"/>
      <c r="Q156" s="7"/>
      <c r="R156" s="249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ht="18.0" customHeight="1">
      <c r="A157" s="7"/>
      <c r="B157" s="7"/>
      <c r="C157" s="7"/>
      <c r="D157" s="7"/>
      <c r="E157" s="7"/>
      <c r="F157" s="7"/>
      <c r="G157" s="7"/>
      <c r="H157" s="248"/>
      <c r="I157" s="7"/>
      <c r="J157" s="7"/>
      <c r="K157" s="7"/>
      <c r="L157" s="7"/>
      <c r="M157" s="7"/>
      <c r="N157" s="7"/>
      <c r="O157" s="7"/>
      <c r="P157" s="7"/>
      <c r="Q157" s="7"/>
      <c r="R157" s="24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ht="18.0" customHeight="1">
      <c r="A158" s="7"/>
      <c r="B158" s="7"/>
      <c r="C158" s="7"/>
      <c r="D158" s="7"/>
      <c r="E158" s="7"/>
      <c r="F158" s="7"/>
      <c r="G158" s="7"/>
      <c r="H158" s="248"/>
      <c r="I158" s="7"/>
      <c r="J158" s="7"/>
      <c r="K158" s="7"/>
      <c r="L158" s="7"/>
      <c r="M158" s="7"/>
      <c r="N158" s="7"/>
      <c r="O158" s="7"/>
      <c r="P158" s="7"/>
      <c r="Q158" s="7"/>
      <c r="R158" s="249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ht="18.0" customHeight="1">
      <c r="A159" s="7"/>
      <c r="B159" s="7"/>
      <c r="C159" s="7"/>
      <c r="D159" s="7"/>
      <c r="E159" s="7"/>
      <c r="F159" s="7"/>
      <c r="G159" s="7"/>
      <c r="H159" s="248"/>
      <c r="I159" s="7"/>
      <c r="J159" s="7"/>
      <c r="K159" s="7"/>
      <c r="L159" s="7"/>
      <c r="M159" s="7"/>
      <c r="N159" s="7"/>
      <c r="O159" s="7"/>
      <c r="P159" s="7"/>
      <c r="Q159" s="7"/>
      <c r="R159" s="24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ht="18.0" customHeight="1">
      <c r="A160" s="7"/>
      <c r="B160" s="7"/>
      <c r="C160" s="7"/>
      <c r="D160" s="7"/>
      <c r="E160" s="7"/>
      <c r="F160" s="7"/>
      <c r="G160" s="7"/>
      <c r="H160" s="248"/>
      <c r="I160" s="7"/>
      <c r="J160" s="7"/>
      <c r="K160" s="7"/>
      <c r="L160" s="7"/>
      <c r="M160" s="7"/>
      <c r="N160" s="7"/>
      <c r="O160" s="7"/>
      <c r="P160" s="7"/>
      <c r="Q160" s="7"/>
      <c r="R160" s="24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ht="18.0" customHeight="1">
      <c r="A161" s="7"/>
      <c r="B161" s="7"/>
      <c r="C161" s="7"/>
      <c r="D161" s="7"/>
      <c r="E161" s="7"/>
      <c r="F161" s="7"/>
      <c r="G161" s="7"/>
      <c r="H161" s="248"/>
      <c r="I161" s="7"/>
      <c r="J161" s="7"/>
      <c r="K161" s="7"/>
      <c r="L161" s="7"/>
      <c r="M161" s="7"/>
      <c r="N161" s="7"/>
      <c r="O161" s="7"/>
      <c r="P161" s="7"/>
      <c r="Q161" s="7"/>
      <c r="R161" s="249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ht="18.0" customHeight="1">
      <c r="A162" s="7"/>
      <c r="B162" s="7"/>
      <c r="C162" s="7"/>
      <c r="D162" s="7"/>
      <c r="E162" s="7"/>
      <c r="F162" s="7"/>
      <c r="G162" s="7"/>
      <c r="H162" s="248"/>
      <c r="I162" s="7"/>
      <c r="J162" s="7"/>
      <c r="K162" s="7"/>
      <c r="L162" s="7"/>
      <c r="M162" s="7"/>
      <c r="N162" s="7"/>
      <c r="O162" s="7"/>
      <c r="P162" s="7"/>
      <c r="Q162" s="7"/>
      <c r="R162" s="24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ht="18.0" customHeight="1">
      <c r="A163" s="7"/>
      <c r="B163" s="7"/>
      <c r="C163" s="7"/>
      <c r="D163" s="7"/>
      <c r="E163" s="7"/>
      <c r="F163" s="7"/>
      <c r="G163" s="7"/>
      <c r="H163" s="248"/>
      <c r="I163" s="7"/>
      <c r="J163" s="7"/>
      <c r="K163" s="7"/>
      <c r="L163" s="7"/>
      <c r="M163" s="7"/>
      <c r="N163" s="7"/>
      <c r="O163" s="7"/>
      <c r="P163" s="7"/>
      <c r="Q163" s="7"/>
      <c r="R163" s="249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ht="18.0" customHeight="1">
      <c r="A164" s="7"/>
      <c r="B164" s="7"/>
      <c r="C164" s="7"/>
      <c r="D164" s="7"/>
      <c r="E164" s="7"/>
      <c r="F164" s="7"/>
      <c r="G164" s="7"/>
      <c r="H164" s="248"/>
      <c r="I164" s="7"/>
      <c r="J164" s="7"/>
      <c r="K164" s="7"/>
      <c r="L164" s="7"/>
      <c r="M164" s="7"/>
      <c r="N164" s="7"/>
      <c r="O164" s="7"/>
      <c r="P164" s="7"/>
      <c r="Q164" s="7"/>
      <c r="R164" s="24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ht="18.0" customHeight="1">
      <c r="A165" s="7"/>
      <c r="B165" s="7"/>
      <c r="C165" s="7"/>
      <c r="D165" s="7"/>
      <c r="E165" s="7"/>
      <c r="F165" s="7"/>
      <c r="G165" s="7"/>
      <c r="H165" s="248"/>
      <c r="I165" s="7"/>
      <c r="J165" s="7"/>
      <c r="K165" s="7"/>
      <c r="L165" s="7"/>
      <c r="M165" s="7"/>
      <c r="N165" s="7"/>
      <c r="O165" s="7"/>
      <c r="P165" s="7"/>
      <c r="Q165" s="7"/>
      <c r="R165" s="24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ht="18.0" customHeight="1">
      <c r="A166" s="7"/>
      <c r="B166" s="7"/>
      <c r="C166" s="7"/>
      <c r="D166" s="7"/>
      <c r="E166" s="7"/>
      <c r="F166" s="7"/>
      <c r="G166" s="7"/>
      <c r="H166" s="248"/>
      <c r="I166" s="7"/>
      <c r="J166" s="7"/>
      <c r="K166" s="7"/>
      <c r="L166" s="7"/>
      <c r="M166" s="7"/>
      <c r="N166" s="7"/>
      <c r="O166" s="7"/>
      <c r="P166" s="7"/>
      <c r="Q166" s="7"/>
      <c r="R166" s="24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ht="18.0" customHeight="1">
      <c r="A167" s="7"/>
      <c r="B167" s="7"/>
      <c r="C167" s="7"/>
      <c r="D167" s="7"/>
      <c r="E167" s="7"/>
      <c r="F167" s="7"/>
      <c r="G167" s="7"/>
      <c r="H167" s="248"/>
      <c r="I167" s="7"/>
      <c r="J167" s="7"/>
      <c r="K167" s="7"/>
      <c r="L167" s="7"/>
      <c r="M167" s="7"/>
      <c r="N167" s="7"/>
      <c r="O167" s="7"/>
      <c r="P167" s="7"/>
      <c r="Q167" s="7"/>
      <c r="R167" s="24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ht="18.0" customHeight="1">
      <c r="A168" s="7"/>
      <c r="B168" s="7"/>
      <c r="C168" s="7"/>
      <c r="D168" s="7"/>
      <c r="E168" s="7"/>
      <c r="F168" s="7"/>
      <c r="G168" s="7"/>
      <c r="H168" s="248"/>
      <c r="I168" s="7"/>
      <c r="J168" s="7"/>
      <c r="K168" s="7"/>
      <c r="L168" s="7"/>
      <c r="M168" s="7"/>
      <c r="N168" s="7"/>
      <c r="O168" s="7"/>
      <c r="P168" s="7"/>
      <c r="Q168" s="7"/>
      <c r="R168" s="24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ht="18.0" customHeight="1">
      <c r="A169" s="7"/>
      <c r="B169" s="7"/>
      <c r="C169" s="7"/>
      <c r="D169" s="7"/>
      <c r="E169" s="7"/>
      <c r="F169" s="7"/>
      <c r="G169" s="7"/>
      <c r="H169" s="248"/>
      <c r="I169" s="7"/>
      <c r="J169" s="7"/>
      <c r="K169" s="7"/>
      <c r="L169" s="7"/>
      <c r="M169" s="7"/>
      <c r="N169" s="7"/>
      <c r="O169" s="7"/>
      <c r="P169" s="7"/>
      <c r="Q169" s="7"/>
      <c r="R169" s="249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ht="18.0" customHeight="1">
      <c r="A170" s="7"/>
      <c r="B170" s="7"/>
      <c r="C170" s="7"/>
      <c r="D170" s="7"/>
      <c r="E170" s="7"/>
      <c r="F170" s="7"/>
      <c r="G170" s="7"/>
      <c r="H170" s="248"/>
      <c r="I170" s="7"/>
      <c r="J170" s="7"/>
      <c r="K170" s="7"/>
      <c r="L170" s="7"/>
      <c r="M170" s="7"/>
      <c r="N170" s="7"/>
      <c r="O170" s="7"/>
      <c r="P170" s="7"/>
      <c r="Q170" s="7"/>
      <c r="R170" s="249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ht="18.0" customHeight="1">
      <c r="A171" s="7"/>
      <c r="B171" s="7"/>
      <c r="C171" s="7"/>
      <c r="D171" s="7"/>
      <c r="E171" s="7"/>
      <c r="F171" s="7"/>
      <c r="G171" s="7"/>
      <c r="H171" s="248"/>
      <c r="I171" s="7"/>
      <c r="J171" s="7"/>
      <c r="K171" s="7"/>
      <c r="L171" s="7"/>
      <c r="M171" s="7"/>
      <c r="N171" s="7"/>
      <c r="O171" s="7"/>
      <c r="P171" s="7"/>
      <c r="Q171" s="7"/>
      <c r="R171" s="249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ht="18.0" customHeight="1">
      <c r="A172" s="7"/>
      <c r="B172" s="7"/>
      <c r="C172" s="7"/>
      <c r="D172" s="7"/>
      <c r="E172" s="7"/>
      <c r="F172" s="7"/>
      <c r="G172" s="7"/>
      <c r="H172" s="248"/>
      <c r="I172" s="7"/>
      <c r="J172" s="7"/>
      <c r="K172" s="7"/>
      <c r="L172" s="7"/>
      <c r="M172" s="7"/>
      <c r="N172" s="7"/>
      <c r="O172" s="7"/>
      <c r="P172" s="7"/>
      <c r="Q172" s="7"/>
      <c r="R172" s="249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ht="18.0" customHeight="1">
      <c r="A173" s="7"/>
      <c r="B173" s="7"/>
      <c r="C173" s="7"/>
      <c r="D173" s="7"/>
      <c r="E173" s="7"/>
      <c r="F173" s="7"/>
      <c r="G173" s="7"/>
      <c r="H173" s="248"/>
      <c r="I173" s="7"/>
      <c r="J173" s="7"/>
      <c r="K173" s="7"/>
      <c r="L173" s="7"/>
      <c r="M173" s="7"/>
      <c r="N173" s="7"/>
      <c r="O173" s="7"/>
      <c r="P173" s="7"/>
      <c r="Q173" s="7"/>
      <c r="R173" s="249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ht="18.0" customHeight="1">
      <c r="A174" s="7"/>
      <c r="B174" s="7"/>
      <c r="C174" s="7"/>
      <c r="D174" s="7"/>
      <c r="E174" s="7"/>
      <c r="F174" s="7"/>
      <c r="G174" s="7"/>
      <c r="H174" s="248"/>
      <c r="I174" s="7"/>
      <c r="J174" s="7"/>
      <c r="K174" s="7"/>
      <c r="L174" s="7"/>
      <c r="M174" s="7"/>
      <c r="N174" s="7"/>
      <c r="O174" s="7"/>
      <c r="P174" s="7"/>
      <c r="Q174" s="7"/>
      <c r="R174" s="24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ht="18.0" customHeight="1">
      <c r="A175" s="7"/>
      <c r="B175" s="7"/>
      <c r="C175" s="7"/>
      <c r="D175" s="7"/>
      <c r="E175" s="7"/>
      <c r="F175" s="7"/>
      <c r="G175" s="7"/>
      <c r="H175" s="248"/>
      <c r="I175" s="7"/>
      <c r="J175" s="7"/>
      <c r="K175" s="7"/>
      <c r="L175" s="7"/>
      <c r="M175" s="7"/>
      <c r="N175" s="7"/>
      <c r="O175" s="7"/>
      <c r="P175" s="7"/>
      <c r="Q175" s="7"/>
      <c r="R175" s="249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ht="18.0" customHeight="1">
      <c r="A176" s="7"/>
      <c r="B176" s="7"/>
      <c r="C176" s="7"/>
      <c r="D176" s="7"/>
      <c r="E176" s="7"/>
      <c r="F176" s="7"/>
      <c r="G176" s="7"/>
      <c r="H176" s="248"/>
      <c r="I176" s="7"/>
      <c r="J176" s="7"/>
      <c r="K176" s="7"/>
      <c r="L176" s="7"/>
      <c r="M176" s="7"/>
      <c r="N176" s="7"/>
      <c r="O176" s="7"/>
      <c r="P176" s="7"/>
      <c r="Q176" s="7"/>
      <c r="R176" s="24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ht="18.0" customHeight="1">
      <c r="A177" s="7"/>
      <c r="B177" s="7"/>
      <c r="C177" s="7"/>
      <c r="D177" s="7"/>
      <c r="E177" s="7"/>
      <c r="F177" s="7"/>
      <c r="G177" s="7"/>
      <c r="H177" s="248"/>
      <c r="I177" s="7"/>
      <c r="J177" s="7"/>
      <c r="K177" s="7"/>
      <c r="L177" s="7"/>
      <c r="M177" s="7"/>
      <c r="N177" s="7"/>
      <c r="O177" s="7"/>
      <c r="P177" s="7"/>
      <c r="Q177" s="7"/>
      <c r="R177" s="24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ht="18.0" customHeight="1">
      <c r="A178" s="7"/>
      <c r="B178" s="7"/>
      <c r="C178" s="7"/>
      <c r="D178" s="7"/>
      <c r="E178" s="7"/>
      <c r="F178" s="7"/>
      <c r="G178" s="7"/>
      <c r="H178" s="248"/>
      <c r="I178" s="7"/>
      <c r="J178" s="7"/>
      <c r="K178" s="7"/>
      <c r="L178" s="7"/>
      <c r="M178" s="7"/>
      <c r="N178" s="7"/>
      <c r="O178" s="7"/>
      <c r="P178" s="7"/>
      <c r="Q178" s="7"/>
      <c r="R178" s="249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ht="18.0" customHeight="1">
      <c r="A179" s="7"/>
      <c r="B179" s="7"/>
      <c r="C179" s="7"/>
      <c r="D179" s="7"/>
      <c r="E179" s="7"/>
      <c r="F179" s="7"/>
      <c r="G179" s="7"/>
      <c r="H179" s="248"/>
      <c r="I179" s="7"/>
      <c r="J179" s="7"/>
      <c r="K179" s="7"/>
      <c r="L179" s="7"/>
      <c r="M179" s="7"/>
      <c r="N179" s="7"/>
      <c r="O179" s="7"/>
      <c r="P179" s="7"/>
      <c r="Q179" s="7"/>
      <c r="R179" s="249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ht="18.0" customHeight="1">
      <c r="A180" s="7"/>
      <c r="B180" s="7"/>
      <c r="C180" s="7"/>
      <c r="D180" s="7"/>
      <c r="E180" s="7"/>
      <c r="F180" s="7"/>
      <c r="G180" s="7"/>
      <c r="H180" s="248"/>
      <c r="I180" s="7"/>
      <c r="J180" s="7"/>
      <c r="K180" s="7"/>
      <c r="L180" s="7"/>
      <c r="M180" s="7"/>
      <c r="N180" s="7"/>
      <c r="O180" s="7"/>
      <c r="P180" s="7"/>
      <c r="Q180" s="7"/>
      <c r="R180" s="249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ht="18.0" customHeight="1">
      <c r="A181" s="7"/>
      <c r="B181" s="7"/>
      <c r="C181" s="7"/>
      <c r="D181" s="7"/>
      <c r="E181" s="7"/>
      <c r="F181" s="7"/>
      <c r="G181" s="7"/>
      <c r="H181" s="248"/>
      <c r="I181" s="7"/>
      <c r="J181" s="7"/>
      <c r="K181" s="7"/>
      <c r="L181" s="7"/>
      <c r="M181" s="7"/>
      <c r="N181" s="7"/>
      <c r="O181" s="7"/>
      <c r="P181" s="7"/>
      <c r="Q181" s="7"/>
      <c r="R181" s="24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ht="18.0" customHeight="1">
      <c r="A182" s="7"/>
      <c r="B182" s="7"/>
      <c r="C182" s="7"/>
      <c r="D182" s="7"/>
      <c r="E182" s="7"/>
      <c r="F182" s="7"/>
      <c r="G182" s="7"/>
      <c r="H182" s="248"/>
      <c r="I182" s="7"/>
      <c r="J182" s="7"/>
      <c r="K182" s="7"/>
      <c r="L182" s="7"/>
      <c r="M182" s="7"/>
      <c r="N182" s="7"/>
      <c r="O182" s="7"/>
      <c r="P182" s="7"/>
      <c r="Q182" s="7"/>
      <c r="R182" s="249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ht="18.0" customHeight="1">
      <c r="A183" s="7"/>
      <c r="B183" s="7"/>
      <c r="C183" s="7"/>
      <c r="D183" s="7"/>
      <c r="E183" s="7"/>
      <c r="F183" s="7"/>
      <c r="G183" s="7"/>
      <c r="H183" s="248"/>
      <c r="I183" s="7"/>
      <c r="J183" s="7"/>
      <c r="K183" s="7"/>
      <c r="L183" s="7"/>
      <c r="M183" s="7"/>
      <c r="N183" s="7"/>
      <c r="O183" s="7"/>
      <c r="P183" s="7"/>
      <c r="Q183" s="7"/>
      <c r="R183" s="24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ht="18.0" customHeight="1">
      <c r="A184" s="7"/>
      <c r="B184" s="7"/>
      <c r="C184" s="7"/>
      <c r="D184" s="7"/>
      <c r="E184" s="7"/>
      <c r="F184" s="7"/>
      <c r="G184" s="7"/>
      <c r="H184" s="248"/>
      <c r="I184" s="7"/>
      <c r="J184" s="7"/>
      <c r="K184" s="7"/>
      <c r="L184" s="7"/>
      <c r="M184" s="7"/>
      <c r="N184" s="7"/>
      <c r="O184" s="7"/>
      <c r="P184" s="7"/>
      <c r="Q184" s="7"/>
      <c r="R184" s="24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ht="18.0" customHeight="1">
      <c r="A185" s="7"/>
      <c r="B185" s="7"/>
      <c r="C185" s="7"/>
      <c r="D185" s="7"/>
      <c r="E185" s="7"/>
      <c r="F185" s="7"/>
      <c r="G185" s="7"/>
      <c r="H185" s="248"/>
      <c r="I185" s="7"/>
      <c r="J185" s="7"/>
      <c r="K185" s="7"/>
      <c r="L185" s="7"/>
      <c r="M185" s="7"/>
      <c r="N185" s="7"/>
      <c r="O185" s="7"/>
      <c r="P185" s="7"/>
      <c r="Q185" s="7"/>
      <c r="R185" s="24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ht="18.0" customHeight="1">
      <c r="A186" s="7"/>
      <c r="B186" s="7"/>
      <c r="C186" s="7"/>
      <c r="D186" s="7"/>
      <c r="E186" s="7"/>
      <c r="F186" s="7"/>
      <c r="G186" s="7"/>
      <c r="H186" s="248"/>
      <c r="I186" s="7"/>
      <c r="J186" s="7"/>
      <c r="K186" s="7"/>
      <c r="L186" s="7"/>
      <c r="M186" s="7"/>
      <c r="N186" s="7"/>
      <c r="O186" s="7"/>
      <c r="P186" s="7"/>
      <c r="Q186" s="7"/>
      <c r="R186" s="24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ht="18.0" customHeight="1">
      <c r="A187" s="7"/>
      <c r="B187" s="7"/>
      <c r="C187" s="7"/>
      <c r="D187" s="7"/>
      <c r="E187" s="7"/>
      <c r="F187" s="7"/>
      <c r="G187" s="7"/>
      <c r="H187" s="248"/>
      <c r="I187" s="7"/>
      <c r="J187" s="7"/>
      <c r="K187" s="7"/>
      <c r="L187" s="7"/>
      <c r="M187" s="7"/>
      <c r="N187" s="7"/>
      <c r="O187" s="7"/>
      <c r="P187" s="7"/>
      <c r="Q187" s="7"/>
      <c r="R187" s="24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ht="18.0" customHeight="1">
      <c r="A188" s="7"/>
      <c r="B188" s="7"/>
      <c r="C188" s="7"/>
      <c r="D188" s="7"/>
      <c r="E188" s="7"/>
      <c r="F188" s="7"/>
      <c r="G188" s="7"/>
      <c r="H188" s="248"/>
      <c r="I188" s="7"/>
      <c r="J188" s="7"/>
      <c r="K188" s="7"/>
      <c r="L188" s="7"/>
      <c r="M188" s="7"/>
      <c r="N188" s="7"/>
      <c r="O188" s="7"/>
      <c r="P188" s="7"/>
      <c r="Q188" s="7"/>
      <c r="R188" s="249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ht="18.0" customHeight="1">
      <c r="A189" s="7"/>
      <c r="B189" s="7"/>
      <c r="C189" s="7"/>
      <c r="D189" s="7"/>
      <c r="E189" s="7"/>
      <c r="F189" s="7"/>
      <c r="G189" s="7"/>
      <c r="H189" s="248"/>
      <c r="I189" s="7"/>
      <c r="J189" s="7"/>
      <c r="K189" s="7"/>
      <c r="L189" s="7"/>
      <c r="M189" s="7"/>
      <c r="N189" s="7"/>
      <c r="O189" s="7"/>
      <c r="P189" s="7"/>
      <c r="Q189" s="7"/>
      <c r="R189" s="24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ht="18.0" customHeight="1">
      <c r="A190" s="7"/>
      <c r="B190" s="7"/>
      <c r="C190" s="7"/>
      <c r="D190" s="7"/>
      <c r="E190" s="7"/>
      <c r="F190" s="7"/>
      <c r="G190" s="7"/>
      <c r="H190" s="248"/>
      <c r="I190" s="7"/>
      <c r="J190" s="7"/>
      <c r="K190" s="7"/>
      <c r="L190" s="7"/>
      <c r="M190" s="7"/>
      <c r="N190" s="7"/>
      <c r="O190" s="7"/>
      <c r="P190" s="7"/>
      <c r="Q190" s="7"/>
      <c r="R190" s="24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ht="18.0" customHeight="1">
      <c r="A191" s="7"/>
      <c r="B191" s="7"/>
      <c r="C191" s="7"/>
      <c r="D191" s="7"/>
      <c r="E191" s="7"/>
      <c r="F191" s="7"/>
      <c r="G191" s="7"/>
      <c r="H191" s="248"/>
      <c r="I191" s="7"/>
      <c r="J191" s="7"/>
      <c r="K191" s="7"/>
      <c r="L191" s="7"/>
      <c r="M191" s="7"/>
      <c r="N191" s="7"/>
      <c r="O191" s="7"/>
      <c r="P191" s="7"/>
      <c r="Q191" s="7"/>
      <c r="R191" s="249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ht="18.0" customHeight="1">
      <c r="A192" s="7"/>
      <c r="B192" s="7"/>
      <c r="C192" s="7"/>
      <c r="D192" s="7"/>
      <c r="E192" s="7"/>
      <c r="F192" s="7"/>
      <c r="G192" s="7"/>
      <c r="H192" s="248"/>
      <c r="I192" s="7"/>
      <c r="J192" s="7"/>
      <c r="K192" s="7"/>
      <c r="L192" s="7"/>
      <c r="M192" s="7"/>
      <c r="N192" s="7"/>
      <c r="O192" s="7"/>
      <c r="P192" s="7"/>
      <c r="Q192" s="7"/>
      <c r="R192" s="24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ht="18.0" customHeight="1">
      <c r="A193" s="7"/>
      <c r="B193" s="7"/>
      <c r="C193" s="7"/>
      <c r="D193" s="7"/>
      <c r="E193" s="7"/>
      <c r="F193" s="7"/>
      <c r="G193" s="7"/>
      <c r="H193" s="248"/>
      <c r="I193" s="7"/>
      <c r="J193" s="7"/>
      <c r="K193" s="7"/>
      <c r="L193" s="7"/>
      <c r="M193" s="7"/>
      <c r="N193" s="7"/>
      <c r="O193" s="7"/>
      <c r="P193" s="7"/>
      <c r="Q193" s="7"/>
      <c r="R193" s="24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ht="18.0" customHeight="1">
      <c r="A194" s="7"/>
      <c r="B194" s="7"/>
      <c r="C194" s="7"/>
      <c r="D194" s="7"/>
      <c r="E194" s="7"/>
      <c r="F194" s="7"/>
      <c r="G194" s="7"/>
      <c r="H194" s="248"/>
      <c r="I194" s="7"/>
      <c r="J194" s="7"/>
      <c r="K194" s="7"/>
      <c r="L194" s="7"/>
      <c r="M194" s="7"/>
      <c r="N194" s="7"/>
      <c r="O194" s="7"/>
      <c r="P194" s="7"/>
      <c r="Q194" s="7"/>
      <c r="R194" s="24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ht="18.0" customHeight="1">
      <c r="A195" s="7"/>
      <c r="B195" s="7"/>
      <c r="C195" s="7"/>
      <c r="D195" s="7"/>
      <c r="E195" s="7"/>
      <c r="F195" s="7"/>
      <c r="G195" s="7"/>
      <c r="H195" s="248"/>
      <c r="I195" s="7"/>
      <c r="J195" s="7"/>
      <c r="K195" s="7"/>
      <c r="L195" s="7"/>
      <c r="M195" s="7"/>
      <c r="N195" s="7"/>
      <c r="O195" s="7"/>
      <c r="P195" s="7"/>
      <c r="Q195" s="7"/>
      <c r="R195" s="24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ht="18.0" customHeight="1">
      <c r="A196" s="7"/>
      <c r="B196" s="7"/>
      <c r="C196" s="7"/>
      <c r="D196" s="7"/>
      <c r="E196" s="7"/>
      <c r="F196" s="7"/>
      <c r="G196" s="7"/>
      <c r="H196" s="248"/>
      <c r="I196" s="7"/>
      <c r="J196" s="7"/>
      <c r="K196" s="7"/>
      <c r="L196" s="7"/>
      <c r="M196" s="7"/>
      <c r="N196" s="7"/>
      <c r="O196" s="7"/>
      <c r="P196" s="7"/>
      <c r="Q196" s="7"/>
      <c r="R196" s="24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ht="18.0" customHeight="1">
      <c r="A197" s="7"/>
      <c r="B197" s="7"/>
      <c r="C197" s="7"/>
      <c r="D197" s="7"/>
      <c r="E197" s="7"/>
      <c r="F197" s="7"/>
      <c r="G197" s="7"/>
      <c r="H197" s="248"/>
      <c r="I197" s="7"/>
      <c r="J197" s="7"/>
      <c r="K197" s="7"/>
      <c r="L197" s="7"/>
      <c r="M197" s="7"/>
      <c r="N197" s="7"/>
      <c r="O197" s="7"/>
      <c r="P197" s="7"/>
      <c r="Q197" s="7"/>
      <c r="R197" s="24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ht="18.0" customHeight="1">
      <c r="A198" s="7"/>
      <c r="B198" s="7"/>
      <c r="C198" s="7"/>
      <c r="D198" s="7"/>
      <c r="E198" s="7"/>
      <c r="F198" s="7"/>
      <c r="G198" s="7"/>
      <c r="H198" s="248"/>
      <c r="I198" s="7"/>
      <c r="J198" s="7"/>
      <c r="K198" s="7"/>
      <c r="L198" s="7"/>
      <c r="M198" s="7"/>
      <c r="N198" s="7"/>
      <c r="O198" s="7"/>
      <c r="P198" s="7"/>
      <c r="Q198" s="7"/>
      <c r="R198" s="24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ht="18.0" customHeight="1">
      <c r="A199" s="7"/>
      <c r="B199" s="7"/>
      <c r="C199" s="7"/>
      <c r="D199" s="7"/>
      <c r="E199" s="7"/>
      <c r="F199" s="7"/>
      <c r="G199" s="7"/>
      <c r="H199" s="248"/>
      <c r="I199" s="7"/>
      <c r="J199" s="7"/>
      <c r="K199" s="7"/>
      <c r="L199" s="7"/>
      <c r="M199" s="7"/>
      <c r="N199" s="7"/>
      <c r="O199" s="7"/>
      <c r="P199" s="7"/>
      <c r="Q199" s="7"/>
      <c r="R199" s="24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ht="18.0" customHeight="1">
      <c r="A200" s="7"/>
      <c r="B200" s="7"/>
      <c r="C200" s="7"/>
      <c r="D200" s="7"/>
      <c r="E200" s="7"/>
      <c r="F200" s="7"/>
      <c r="G200" s="7"/>
      <c r="H200" s="248"/>
      <c r="I200" s="7"/>
      <c r="J200" s="7"/>
      <c r="K200" s="7"/>
      <c r="L200" s="7"/>
      <c r="M200" s="7"/>
      <c r="N200" s="7"/>
      <c r="O200" s="7"/>
      <c r="P200" s="7"/>
      <c r="Q200" s="7"/>
      <c r="R200" s="24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ht="18.0" customHeight="1">
      <c r="A201" s="7"/>
      <c r="B201" s="7"/>
      <c r="C201" s="7"/>
      <c r="D201" s="7"/>
      <c r="E201" s="7"/>
      <c r="F201" s="7"/>
      <c r="G201" s="7"/>
      <c r="H201" s="248"/>
      <c r="I201" s="7"/>
      <c r="J201" s="7"/>
      <c r="K201" s="7"/>
      <c r="L201" s="7"/>
      <c r="M201" s="7"/>
      <c r="N201" s="7"/>
      <c r="O201" s="7"/>
      <c r="P201" s="7"/>
      <c r="Q201" s="7"/>
      <c r="R201" s="24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ht="18.0" customHeight="1">
      <c r="A202" s="7"/>
      <c r="B202" s="7"/>
      <c r="C202" s="7"/>
      <c r="D202" s="7"/>
      <c r="E202" s="7"/>
      <c r="F202" s="7"/>
      <c r="G202" s="7"/>
      <c r="H202" s="248"/>
      <c r="I202" s="7"/>
      <c r="J202" s="7"/>
      <c r="K202" s="7"/>
      <c r="L202" s="7"/>
      <c r="M202" s="7"/>
      <c r="N202" s="7"/>
      <c r="O202" s="7"/>
      <c r="P202" s="7"/>
      <c r="Q202" s="7"/>
      <c r="R202" s="249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ht="18.0" customHeight="1">
      <c r="A203" s="7"/>
      <c r="B203" s="7"/>
      <c r="C203" s="7"/>
      <c r="D203" s="7"/>
      <c r="E203" s="7"/>
      <c r="F203" s="7"/>
      <c r="G203" s="7"/>
      <c r="H203" s="248"/>
      <c r="I203" s="7"/>
      <c r="J203" s="7"/>
      <c r="K203" s="7"/>
      <c r="L203" s="7"/>
      <c r="M203" s="7"/>
      <c r="N203" s="7"/>
      <c r="O203" s="7"/>
      <c r="P203" s="7"/>
      <c r="Q203" s="7"/>
      <c r="R203" s="249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ht="18.0" customHeight="1">
      <c r="A204" s="7"/>
      <c r="B204" s="7"/>
      <c r="C204" s="7"/>
      <c r="D204" s="7"/>
      <c r="E204" s="7"/>
      <c r="F204" s="7"/>
      <c r="G204" s="7"/>
      <c r="H204" s="248"/>
      <c r="I204" s="7"/>
      <c r="J204" s="7"/>
      <c r="K204" s="7"/>
      <c r="L204" s="7"/>
      <c r="M204" s="7"/>
      <c r="N204" s="7"/>
      <c r="O204" s="7"/>
      <c r="P204" s="7"/>
      <c r="Q204" s="7"/>
      <c r="R204" s="249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ht="18.0" customHeight="1">
      <c r="A205" s="7"/>
      <c r="B205" s="7"/>
      <c r="C205" s="7"/>
      <c r="D205" s="7"/>
      <c r="E205" s="7"/>
      <c r="F205" s="7"/>
      <c r="G205" s="7"/>
      <c r="H205" s="248"/>
      <c r="I205" s="7"/>
      <c r="J205" s="7"/>
      <c r="K205" s="7"/>
      <c r="L205" s="7"/>
      <c r="M205" s="7"/>
      <c r="N205" s="7"/>
      <c r="O205" s="7"/>
      <c r="P205" s="7"/>
      <c r="Q205" s="7"/>
      <c r="R205" s="24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ht="18.0" customHeight="1">
      <c r="A206" s="7"/>
      <c r="B206" s="7"/>
      <c r="C206" s="7"/>
      <c r="D206" s="7"/>
      <c r="E206" s="7"/>
      <c r="F206" s="7"/>
      <c r="G206" s="7"/>
      <c r="H206" s="248"/>
      <c r="I206" s="7"/>
      <c r="J206" s="7"/>
      <c r="K206" s="7"/>
      <c r="L206" s="7"/>
      <c r="M206" s="7"/>
      <c r="N206" s="7"/>
      <c r="O206" s="7"/>
      <c r="P206" s="7"/>
      <c r="Q206" s="7"/>
      <c r="R206" s="24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ht="18.0" customHeight="1">
      <c r="A207" s="7"/>
      <c r="B207" s="7"/>
      <c r="C207" s="7"/>
      <c r="D207" s="7"/>
      <c r="E207" s="7"/>
      <c r="F207" s="7"/>
      <c r="G207" s="7"/>
      <c r="H207" s="248"/>
      <c r="I207" s="7"/>
      <c r="J207" s="7"/>
      <c r="K207" s="7"/>
      <c r="L207" s="7"/>
      <c r="M207" s="7"/>
      <c r="N207" s="7"/>
      <c r="O207" s="7"/>
      <c r="P207" s="7"/>
      <c r="Q207" s="7"/>
      <c r="R207" s="249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ht="18.0" customHeight="1">
      <c r="A208" s="7"/>
      <c r="B208" s="7"/>
      <c r="C208" s="7"/>
      <c r="D208" s="7"/>
      <c r="E208" s="7"/>
      <c r="F208" s="7"/>
      <c r="G208" s="7"/>
      <c r="H208" s="248"/>
      <c r="I208" s="7"/>
      <c r="J208" s="7"/>
      <c r="K208" s="7"/>
      <c r="L208" s="7"/>
      <c r="M208" s="7"/>
      <c r="N208" s="7"/>
      <c r="O208" s="7"/>
      <c r="P208" s="7"/>
      <c r="Q208" s="7"/>
      <c r="R208" s="24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ht="18.0" customHeight="1">
      <c r="A209" s="7"/>
      <c r="B209" s="7"/>
      <c r="C209" s="7"/>
      <c r="D209" s="7"/>
      <c r="E209" s="7"/>
      <c r="F209" s="7"/>
      <c r="G209" s="7"/>
      <c r="H209" s="248"/>
      <c r="I209" s="7"/>
      <c r="J209" s="7"/>
      <c r="K209" s="7"/>
      <c r="L209" s="7"/>
      <c r="M209" s="7"/>
      <c r="N209" s="7"/>
      <c r="O209" s="7"/>
      <c r="P209" s="7"/>
      <c r="Q209" s="7"/>
      <c r="R209" s="249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ht="18.0" customHeight="1">
      <c r="A210" s="7"/>
      <c r="B210" s="7"/>
      <c r="C210" s="7"/>
      <c r="D210" s="7"/>
      <c r="E210" s="7"/>
      <c r="F210" s="7"/>
      <c r="G210" s="7"/>
      <c r="H210" s="248"/>
      <c r="I210" s="7"/>
      <c r="J210" s="7"/>
      <c r="K210" s="7"/>
      <c r="L210" s="7"/>
      <c r="M210" s="7"/>
      <c r="N210" s="7"/>
      <c r="O210" s="7"/>
      <c r="P210" s="7"/>
      <c r="Q210" s="7"/>
      <c r="R210" s="24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ht="18.0" customHeight="1">
      <c r="A211" s="7"/>
      <c r="B211" s="7"/>
      <c r="C211" s="7"/>
      <c r="D211" s="7"/>
      <c r="E211" s="7"/>
      <c r="F211" s="7"/>
      <c r="G211" s="7"/>
      <c r="H211" s="248"/>
      <c r="I211" s="7"/>
      <c r="J211" s="7"/>
      <c r="K211" s="7"/>
      <c r="L211" s="7"/>
      <c r="M211" s="7"/>
      <c r="N211" s="7"/>
      <c r="O211" s="7"/>
      <c r="P211" s="7"/>
      <c r="Q211" s="7"/>
      <c r="R211" s="249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ht="18.0" customHeight="1">
      <c r="A212" s="7"/>
      <c r="B212" s="7"/>
      <c r="C212" s="7"/>
      <c r="D212" s="7"/>
      <c r="E212" s="7"/>
      <c r="F212" s="7"/>
      <c r="G212" s="7"/>
      <c r="H212" s="248"/>
      <c r="I212" s="7"/>
      <c r="J212" s="7"/>
      <c r="K212" s="7"/>
      <c r="L212" s="7"/>
      <c r="M212" s="7"/>
      <c r="N212" s="7"/>
      <c r="O212" s="7"/>
      <c r="P212" s="7"/>
      <c r="Q212" s="7"/>
      <c r="R212" s="24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ht="18.0" customHeight="1">
      <c r="A213" s="7"/>
      <c r="B213" s="7"/>
      <c r="C213" s="7"/>
      <c r="D213" s="7"/>
      <c r="E213" s="7"/>
      <c r="F213" s="7"/>
      <c r="G213" s="7"/>
      <c r="H213" s="248"/>
      <c r="I213" s="7"/>
      <c r="J213" s="7"/>
      <c r="K213" s="7"/>
      <c r="L213" s="7"/>
      <c r="M213" s="7"/>
      <c r="N213" s="7"/>
      <c r="O213" s="7"/>
      <c r="P213" s="7"/>
      <c r="Q213" s="7"/>
      <c r="R213" s="24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ht="18.0" customHeight="1">
      <c r="A214" s="7"/>
      <c r="B214" s="7"/>
      <c r="C214" s="7"/>
      <c r="D214" s="7"/>
      <c r="E214" s="7"/>
      <c r="F214" s="7"/>
      <c r="G214" s="7"/>
      <c r="H214" s="248"/>
      <c r="I214" s="7"/>
      <c r="J214" s="7"/>
      <c r="K214" s="7"/>
      <c r="L214" s="7"/>
      <c r="M214" s="7"/>
      <c r="N214" s="7"/>
      <c r="O214" s="7"/>
      <c r="P214" s="7"/>
      <c r="Q214" s="7"/>
      <c r="R214" s="24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ht="18.0" customHeight="1">
      <c r="A215" s="7"/>
      <c r="B215" s="7"/>
      <c r="C215" s="7"/>
      <c r="D215" s="7"/>
      <c r="E215" s="7"/>
      <c r="F215" s="7"/>
      <c r="G215" s="7"/>
      <c r="H215" s="248"/>
      <c r="I215" s="7"/>
      <c r="J215" s="7"/>
      <c r="K215" s="7"/>
      <c r="L215" s="7"/>
      <c r="M215" s="7"/>
      <c r="N215" s="7"/>
      <c r="O215" s="7"/>
      <c r="P215" s="7"/>
      <c r="Q215" s="7"/>
      <c r="R215" s="249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ht="18.0" customHeight="1">
      <c r="A216" s="7"/>
      <c r="B216" s="7"/>
      <c r="C216" s="7"/>
      <c r="D216" s="7"/>
      <c r="E216" s="7"/>
      <c r="F216" s="7"/>
      <c r="G216" s="7"/>
      <c r="H216" s="248"/>
      <c r="I216" s="7"/>
      <c r="J216" s="7"/>
      <c r="K216" s="7"/>
      <c r="L216" s="7"/>
      <c r="M216" s="7"/>
      <c r="N216" s="7"/>
      <c r="O216" s="7"/>
      <c r="P216" s="7"/>
      <c r="Q216" s="7"/>
      <c r="R216" s="24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ht="18.0" customHeight="1">
      <c r="A217" s="7"/>
      <c r="B217" s="7"/>
      <c r="C217" s="7"/>
      <c r="D217" s="7"/>
      <c r="E217" s="7"/>
      <c r="F217" s="7"/>
      <c r="G217" s="7"/>
      <c r="H217" s="248"/>
      <c r="I217" s="7"/>
      <c r="J217" s="7"/>
      <c r="K217" s="7"/>
      <c r="L217" s="7"/>
      <c r="M217" s="7"/>
      <c r="N217" s="7"/>
      <c r="O217" s="7"/>
      <c r="P217" s="7"/>
      <c r="Q217" s="7"/>
      <c r="R217" s="24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ht="18.0" customHeight="1">
      <c r="A218" s="7"/>
      <c r="B218" s="7"/>
      <c r="C218" s="7"/>
      <c r="D218" s="7"/>
      <c r="E218" s="7"/>
      <c r="F218" s="7"/>
      <c r="G218" s="7"/>
      <c r="H218" s="248"/>
      <c r="I218" s="7"/>
      <c r="J218" s="7"/>
      <c r="K218" s="7"/>
      <c r="L218" s="7"/>
      <c r="M218" s="7"/>
      <c r="N218" s="7"/>
      <c r="O218" s="7"/>
      <c r="P218" s="7"/>
      <c r="Q218" s="7"/>
      <c r="R218" s="249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ht="18.0" customHeight="1">
      <c r="A219" s="7"/>
      <c r="B219" s="7"/>
      <c r="C219" s="7"/>
      <c r="D219" s="7"/>
      <c r="E219" s="7"/>
      <c r="F219" s="7"/>
      <c r="G219" s="7"/>
      <c r="H219" s="248"/>
      <c r="I219" s="7"/>
      <c r="J219" s="7"/>
      <c r="K219" s="7"/>
      <c r="L219" s="7"/>
      <c r="M219" s="7"/>
      <c r="N219" s="7"/>
      <c r="O219" s="7"/>
      <c r="P219" s="7"/>
      <c r="Q219" s="7"/>
      <c r="R219" s="24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ht="18.0" customHeight="1">
      <c r="A220" s="7"/>
      <c r="B220" s="7"/>
      <c r="C220" s="7"/>
      <c r="D220" s="7"/>
      <c r="E220" s="7"/>
      <c r="F220" s="7"/>
      <c r="G220" s="7"/>
      <c r="H220" s="248"/>
      <c r="I220" s="7"/>
      <c r="J220" s="7"/>
      <c r="K220" s="7"/>
      <c r="L220" s="7"/>
      <c r="M220" s="7"/>
      <c r="N220" s="7"/>
      <c r="O220" s="7"/>
      <c r="P220" s="7"/>
      <c r="Q220" s="7"/>
      <c r="R220" s="24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ht="18.0" customHeight="1">
      <c r="A221" s="7"/>
      <c r="B221" s="7"/>
      <c r="C221" s="7"/>
      <c r="D221" s="7"/>
      <c r="E221" s="7"/>
      <c r="F221" s="7"/>
      <c r="G221" s="7"/>
      <c r="H221" s="248"/>
      <c r="I221" s="7"/>
      <c r="J221" s="7"/>
      <c r="K221" s="7"/>
      <c r="L221" s="7"/>
      <c r="M221" s="7"/>
      <c r="N221" s="7"/>
      <c r="O221" s="7"/>
      <c r="P221" s="7"/>
      <c r="Q221" s="7"/>
      <c r="R221" s="24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ht="18.0" customHeight="1">
      <c r="A222" s="7"/>
      <c r="B222" s="7"/>
      <c r="C222" s="7"/>
      <c r="D222" s="7"/>
      <c r="E222" s="7"/>
      <c r="F222" s="7"/>
      <c r="G222" s="7"/>
      <c r="H222" s="248"/>
      <c r="I222" s="7"/>
      <c r="J222" s="7"/>
      <c r="K222" s="7"/>
      <c r="L222" s="7"/>
      <c r="M222" s="7"/>
      <c r="N222" s="7"/>
      <c r="O222" s="7"/>
      <c r="P222" s="7"/>
      <c r="Q222" s="7"/>
      <c r="R222" s="249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ht="18.0" customHeight="1">
      <c r="A223" s="7"/>
      <c r="B223" s="7"/>
      <c r="C223" s="7"/>
      <c r="D223" s="7"/>
      <c r="E223" s="7"/>
      <c r="F223" s="7"/>
      <c r="G223" s="7"/>
      <c r="H223" s="248"/>
      <c r="I223" s="7"/>
      <c r="J223" s="7"/>
      <c r="K223" s="7"/>
      <c r="L223" s="7"/>
      <c r="M223" s="7"/>
      <c r="N223" s="7"/>
      <c r="O223" s="7"/>
      <c r="P223" s="7"/>
      <c r="Q223" s="7"/>
      <c r="R223" s="24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ht="18.0" customHeight="1">
      <c r="A224" s="7"/>
      <c r="B224" s="7"/>
      <c r="C224" s="7"/>
      <c r="D224" s="7"/>
      <c r="E224" s="7"/>
      <c r="F224" s="7"/>
      <c r="G224" s="7"/>
      <c r="H224" s="248"/>
      <c r="I224" s="7"/>
      <c r="J224" s="7"/>
      <c r="K224" s="7"/>
      <c r="L224" s="7"/>
      <c r="M224" s="7"/>
      <c r="N224" s="7"/>
      <c r="O224" s="7"/>
      <c r="P224" s="7"/>
      <c r="Q224" s="7"/>
      <c r="R224" s="24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ht="18.0" customHeight="1">
      <c r="A225" s="7"/>
      <c r="B225" s="7"/>
      <c r="C225" s="7"/>
      <c r="D225" s="7"/>
      <c r="E225" s="7"/>
      <c r="F225" s="7"/>
      <c r="G225" s="7"/>
      <c r="H225" s="248"/>
      <c r="I225" s="7"/>
      <c r="J225" s="7"/>
      <c r="K225" s="7"/>
      <c r="L225" s="7"/>
      <c r="M225" s="7"/>
      <c r="N225" s="7"/>
      <c r="O225" s="7"/>
      <c r="P225" s="7"/>
      <c r="Q225" s="7"/>
      <c r="R225" s="24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ht="18.0" customHeight="1">
      <c r="A226" s="7"/>
      <c r="B226" s="7"/>
      <c r="C226" s="7"/>
      <c r="D226" s="7"/>
      <c r="E226" s="7"/>
      <c r="F226" s="7"/>
      <c r="G226" s="7"/>
      <c r="H226" s="248"/>
      <c r="I226" s="7"/>
      <c r="J226" s="7"/>
      <c r="K226" s="7"/>
      <c r="L226" s="7"/>
      <c r="M226" s="7"/>
      <c r="N226" s="7"/>
      <c r="O226" s="7"/>
      <c r="P226" s="7"/>
      <c r="Q226" s="7"/>
      <c r="R226" s="24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ht="18.0" customHeight="1">
      <c r="A227" s="7"/>
      <c r="B227" s="7"/>
      <c r="C227" s="7"/>
      <c r="D227" s="7"/>
      <c r="E227" s="7"/>
      <c r="F227" s="7"/>
      <c r="G227" s="7"/>
      <c r="H227" s="248"/>
      <c r="I227" s="7"/>
      <c r="J227" s="7"/>
      <c r="K227" s="7"/>
      <c r="L227" s="7"/>
      <c r="M227" s="7"/>
      <c r="N227" s="7"/>
      <c r="O227" s="7"/>
      <c r="P227" s="7"/>
      <c r="Q227" s="7"/>
      <c r="R227" s="24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ht="18.0" customHeight="1">
      <c r="A228" s="7"/>
      <c r="B228" s="7"/>
      <c r="C228" s="7"/>
      <c r="D228" s="7"/>
      <c r="E228" s="7"/>
      <c r="F228" s="7"/>
      <c r="G228" s="7"/>
      <c r="H228" s="248"/>
      <c r="I228" s="7"/>
      <c r="J228" s="7"/>
      <c r="K228" s="7"/>
      <c r="L228" s="7"/>
      <c r="M228" s="7"/>
      <c r="N228" s="7"/>
      <c r="O228" s="7"/>
      <c r="P228" s="7"/>
      <c r="Q228" s="7"/>
      <c r="R228" s="24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ht="18.0" customHeight="1">
      <c r="A229" s="7"/>
      <c r="B229" s="7"/>
      <c r="C229" s="7"/>
      <c r="D229" s="7"/>
      <c r="E229" s="7"/>
      <c r="F229" s="7"/>
      <c r="G229" s="7"/>
      <c r="H229" s="248"/>
      <c r="I229" s="7"/>
      <c r="J229" s="7"/>
      <c r="K229" s="7"/>
      <c r="L229" s="7"/>
      <c r="M229" s="7"/>
      <c r="N229" s="7"/>
      <c r="O229" s="7"/>
      <c r="P229" s="7"/>
      <c r="Q229" s="7"/>
      <c r="R229" s="24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ht="18.0" customHeight="1">
      <c r="A230" s="7"/>
      <c r="B230" s="7"/>
      <c r="C230" s="7"/>
      <c r="D230" s="7"/>
      <c r="E230" s="7"/>
      <c r="F230" s="7"/>
      <c r="G230" s="7"/>
      <c r="H230" s="248"/>
      <c r="I230" s="7"/>
      <c r="J230" s="7"/>
      <c r="K230" s="7"/>
      <c r="L230" s="7"/>
      <c r="M230" s="7"/>
      <c r="N230" s="7"/>
      <c r="O230" s="7"/>
      <c r="P230" s="7"/>
      <c r="Q230" s="7"/>
      <c r="R230" s="249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ht="18.0" customHeight="1">
      <c r="A231" s="7"/>
      <c r="B231" s="7"/>
      <c r="C231" s="7"/>
      <c r="D231" s="7"/>
      <c r="E231" s="7"/>
      <c r="F231" s="7"/>
      <c r="G231" s="7"/>
      <c r="H231" s="248"/>
      <c r="I231" s="7"/>
      <c r="J231" s="7"/>
      <c r="K231" s="7"/>
      <c r="L231" s="7"/>
      <c r="M231" s="7"/>
      <c r="N231" s="7"/>
      <c r="O231" s="7"/>
      <c r="P231" s="7"/>
      <c r="Q231" s="7"/>
      <c r="R231" s="24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ht="18.0" customHeight="1">
      <c r="A232" s="7"/>
      <c r="B232" s="7"/>
      <c r="C232" s="7"/>
      <c r="D232" s="7"/>
      <c r="E232" s="7"/>
      <c r="F232" s="7"/>
      <c r="G232" s="7"/>
      <c r="H232" s="248"/>
      <c r="I232" s="7"/>
      <c r="J232" s="7"/>
      <c r="K232" s="7"/>
      <c r="L232" s="7"/>
      <c r="M232" s="7"/>
      <c r="N232" s="7"/>
      <c r="O232" s="7"/>
      <c r="P232" s="7"/>
      <c r="Q232" s="7"/>
      <c r="R232" s="24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ht="18.0" customHeight="1">
      <c r="A233" s="7"/>
      <c r="B233" s="7"/>
      <c r="C233" s="7"/>
      <c r="D233" s="7"/>
      <c r="E233" s="7"/>
      <c r="F233" s="7"/>
      <c r="G233" s="7"/>
      <c r="H233" s="248"/>
      <c r="I233" s="7"/>
      <c r="J233" s="7"/>
      <c r="K233" s="7"/>
      <c r="L233" s="7"/>
      <c r="M233" s="7"/>
      <c r="N233" s="7"/>
      <c r="O233" s="7"/>
      <c r="P233" s="7"/>
      <c r="Q233" s="7"/>
      <c r="R233" s="249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ht="18.0" customHeight="1">
      <c r="A234" s="7"/>
      <c r="B234" s="7"/>
      <c r="C234" s="7"/>
      <c r="D234" s="7"/>
      <c r="E234" s="7"/>
      <c r="F234" s="7"/>
      <c r="G234" s="7"/>
      <c r="H234" s="248"/>
      <c r="I234" s="7"/>
      <c r="J234" s="7"/>
      <c r="K234" s="7"/>
      <c r="L234" s="7"/>
      <c r="M234" s="7"/>
      <c r="N234" s="7"/>
      <c r="O234" s="7"/>
      <c r="P234" s="7"/>
      <c r="Q234" s="7"/>
      <c r="R234" s="24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ht="18.0" customHeight="1">
      <c r="A235" s="7"/>
      <c r="B235" s="7"/>
      <c r="C235" s="7"/>
      <c r="D235" s="7"/>
      <c r="E235" s="7"/>
      <c r="F235" s="7"/>
      <c r="G235" s="7"/>
      <c r="H235" s="248"/>
      <c r="I235" s="7"/>
      <c r="J235" s="7"/>
      <c r="K235" s="7"/>
      <c r="L235" s="7"/>
      <c r="M235" s="7"/>
      <c r="N235" s="7"/>
      <c r="O235" s="7"/>
      <c r="P235" s="7"/>
      <c r="Q235" s="7"/>
      <c r="R235" s="24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ht="18.0" customHeight="1">
      <c r="A236" s="7"/>
      <c r="B236" s="7"/>
      <c r="C236" s="7"/>
      <c r="D236" s="7"/>
      <c r="E236" s="7"/>
      <c r="F236" s="7"/>
      <c r="G236" s="7"/>
      <c r="H236" s="248"/>
      <c r="I236" s="7"/>
      <c r="J236" s="7"/>
      <c r="K236" s="7"/>
      <c r="L236" s="7"/>
      <c r="M236" s="7"/>
      <c r="N236" s="7"/>
      <c r="O236" s="7"/>
      <c r="P236" s="7"/>
      <c r="Q236" s="7"/>
      <c r="R236" s="24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ht="18.0" customHeight="1">
      <c r="A237" s="7"/>
      <c r="B237" s="7"/>
      <c r="C237" s="7"/>
      <c r="D237" s="7"/>
      <c r="E237" s="7"/>
      <c r="F237" s="7"/>
      <c r="G237" s="7"/>
      <c r="H237" s="248"/>
      <c r="I237" s="7"/>
      <c r="J237" s="7"/>
      <c r="K237" s="7"/>
      <c r="L237" s="7"/>
      <c r="M237" s="7"/>
      <c r="N237" s="7"/>
      <c r="O237" s="7"/>
      <c r="P237" s="7"/>
      <c r="Q237" s="7"/>
      <c r="R237" s="24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ht="18.0" customHeight="1">
      <c r="A238" s="7"/>
      <c r="B238" s="7"/>
      <c r="C238" s="7"/>
      <c r="D238" s="7"/>
      <c r="E238" s="7"/>
      <c r="F238" s="7"/>
      <c r="G238" s="7"/>
      <c r="H238" s="248"/>
      <c r="I238" s="7"/>
      <c r="J238" s="7"/>
      <c r="K238" s="7"/>
      <c r="L238" s="7"/>
      <c r="M238" s="7"/>
      <c r="N238" s="7"/>
      <c r="O238" s="7"/>
      <c r="P238" s="7"/>
      <c r="Q238" s="7"/>
      <c r="R238" s="249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ht="18.0" customHeight="1">
      <c r="A239" s="7"/>
      <c r="B239" s="7"/>
      <c r="C239" s="7"/>
      <c r="D239" s="7"/>
      <c r="E239" s="7"/>
      <c r="F239" s="7"/>
      <c r="G239" s="7"/>
      <c r="H239" s="248"/>
      <c r="I239" s="7"/>
      <c r="J239" s="7"/>
      <c r="K239" s="7"/>
      <c r="L239" s="7"/>
      <c r="M239" s="7"/>
      <c r="N239" s="7"/>
      <c r="O239" s="7"/>
      <c r="P239" s="7"/>
      <c r="Q239" s="7"/>
      <c r="R239" s="24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ht="18.0" customHeight="1">
      <c r="A240" s="7"/>
      <c r="B240" s="7"/>
      <c r="C240" s="7"/>
      <c r="D240" s="7"/>
      <c r="E240" s="7"/>
      <c r="F240" s="7"/>
      <c r="G240" s="7"/>
      <c r="H240" s="248"/>
      <c r="I240" s="7"/>
      <c r="J240" s="7"/>
      <c r="K240" s="7"/>
      <c r="L240" s="7"/>
      <c r="M240" s="7"/>
      <c r="N240" s="7"/>
      <c r="O240" s="7"/>
      <c r="P240" s="7"/>
      <c r="Q240" s="7"/>
      <c r="R240" s="249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ht="18.0" customHeight="1">
      <c r="A241" s="7"/>
      <c r="B241" s="7"/>
      <c r="C241" s="7"/>
      <c r="D241" s="7"/>
      <c r="E241" s="7"/>
      <c r="F241" s="7"/>
      <c r="G241" s="7"/>
      <c r="H241" s="248"/>
      <c r="I241" s="7"/>
      <c r="J241" s="7"/>
      <c r="K241" s="7"/>
      <c r="L241" s="7"/>
      <c r="M241" s="7"/>
      <c r="N241" s="7"/>
      <c r="O241" s="7"/>
      <c r="P241" s="7"/>
      <c r="Q241" s="7"/>
      <c r="R241" s="24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ht="18.0" customHeight="1">
      <c r="A242" s="7"/>
      <c r="B242" s="7"/>
      <c r="C242" s="7"/>
      <c r="D242" s="7"/>
      <c r="E242" s="7"/>
      <c r="F242" s="7"/>
      <c r="G242" s="7"/>
      <c r="H242" s="248"/>
      <c r="I242" s="7"/>
      <c r="J242" s="7"/>
      <c r="K242" s="7"/>
      <c r="L242" s="7"/>
      <c r="M242" s="7"/>
      <c r="N242" s="7"/>
      <c r="O242" s="7"/>
      <c r="P242" s="7"/>
      <c r="Q242" s="7"/>
      <c r="R242" s="24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ht="18.0" customHeight="1">
      <c r="A243" s="7"/>
      <c r="B243" s="7"/>
      <c r="C243" s="7"/>
      <c r="D243" s="7"/>
      <c r="E243" s="7"/>
      <c r="F243" s="7"/>
      <c r="G243" s="7"/>
      <c r="H243" s="248"/>
      <c r="I243" s="7"/>
      <c r="J243" s="7"/>
      <c r="K243" s="7"/>
      <c r="L243" s="7"/>
      <c r="M243" s="7"/>
      <c r="N243" s="7"/>
      <c r="O243" s="7"/>
      <c r="P243" s="7"/>
      <c r="Q243" s="7"/>
      <c r="R243" s="24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ht="18.0" customHeight="1">
      <c r="A244" s="7"/>
      <c r="B244" s="7"/>
      <c r="C244" s="7"/>
      <c r="D244" s="7"/>
      <c r="E244" s="7"/>
      <c r="F244" s="7"/>
      <c r="G244" s="7"/>
      <c r="H244" s="248"/>
      <c r="I244" s="7"/>
      <c r="J244" s="7"/>
      <c r="K244" s="7"/>
      <c r="L244" s="7"/>
      <c r="M244" s="7"/>
      <c r="N244" s="7"/>
      <c r="O244" s="7"/>
      <c r="P244" s="7"/>
      <c r="Q244" s="7"/>
      <c r="R244" s="24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ht="18.0" customHeight="1">
      <c r="A245" s="7"/>
      <c r="B245" s="7"/>
      <c r="C245" s="7"/>
      <c r="D245" s="7"/>
      <c r="E245" s="7"/>
      <c r="F245" s="7"/>
      <c r="G245" s="7"/>
      <c r="H245" s="248"/>
      <c r="I245" s="7"/>
      <c r="J245" s="7"/>
      <c r="K245" s="7"/>
      <c r="L245" s="7"/>
      <c r="M245" s="7"/>
      <c r="N245" s="7"/>
      <c r="O245" s="7"/>
      <c r="P245" s="7"/>
      <c r="Q245" s="7"/>
      <c r="R245" s="249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ht="18.0" customHeight="1">
      <c r="A246" s="7"/>
      <c r="B246" s="7"/>
      <c r="C246" s="7"/>
      <c r="D246" s="7"/>
      <c r="E246" s="7"/>
      <c r="F246" s="7"/>
      <c r="G246" s="7"/>
      <c r="H246" s="248"/>
      <c r="I246" s="7"/>
      <c r="J246" s="7"/>
      <c r="K246" s="7"/>
      <c r="L246" s="7"/>
      <c r="M246" s="7"/>
      <c r="N246" s="7"/>
      <c r="O246" s="7"/>
      <c r="P246" s="7"/>
      <c r="Q246" s="7"/>
      <c r="R246" s="24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ht="18.0" customHeight="1">
      <c r="A247" s="7"/>
      <c r="B247" s="7"/>
      <c r="C247" s="7"/>
      <c r="D247" s="7"/>
      <c r="E247" s="7"/>
      <c r="F247" s="7"/>
      <c r="G247" s="7"/>
      <c r="H247" s="248"/>
      <c r="I247" s="7"/>
      <c r="J247" s="7"/>
      <c r="K247" s="7"/>
      <c r="L247" s="7"/>
      <c r="M247" s="7"/>
      <c r="N247" s="7"/>
      <c r="O247" s="7"/>
      <c r="P247" s="7"/>
      <c r="Q247" s="7"/>
      <c r="R247" s="24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ht="18.0" customHeight="1">
      <c r="A248" s="7"/>
      <c r="B248" s="7"/>
      <c r="C248" s="7"/>
      <c r="D248" s="7"/>
      <c r="E248" s="7"/>
      <c r="F248" s="7"/>
      <c r="G248" s="7"/>
      <c r="H248" s="248"/>
      <c r="I248" s="7"/>
      <c r="J248" s="7"/>
      <c r="K248" s="7"/>
      <c r="L248" s="7"/>
      <c r="M248" s="7"/>
      <c r="N248" s="7"/>
      <c r="O248" s="7"/>
      <c r="P248" s="7"/>
      <c r="Q248" s="7"/>
      <c r="R248" s="24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ht="18.0" customHeight="1">
      <c r="A249" s="7"/>
      <c r="B249" s="7"/>
      <c r="C249" s="7"/>
      <c r="D249" s="7"/>
      <c r="E249" s="7"/>
      <c r="F249" s="7"/>
      <c r="G249" s="7"/>
      <c r="H249" s="248"/>
      <c r="I249" s="7"/>
      <c r="J249" s="7"/>
      <c r="K249" s="7"/>
      <c r="L249" s="7"/>
      <c r="M249" s="7"/>
      <c r="N249" s="7"/>
      <c r="O249" s="7"/>
      <c r="P249" s="7"/>
      <c r="Q249" s="7"/>
      <c r="R249" s="24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ht="18.0" customHeight="1">
      <c r="A250" s="7"/>
      <c r="B250" s="7"/>
      <c r="C250" s="7"/>
      <c r="D250" s="7"/>
      <c r="E250" s="7"/>
      <c r="F250" s="7"/>
      <c r="G250" s="7"/>
      <c r="H250" s="248"/>
      <c r="I250" s="7"/>
      <c r="J250" s="7"/>
      <c r="K250" s="7"/>
      <c r="L250" s="7"/>
      <c r="M250" s="7"/>
      <c r="N250" s="7"/>
      <c r="O250" s="7"/>
      <c r="P250" s="7"/>
      <c r="Q250" s="7"/>
      <c r="R250" s="24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ht="18.0" customHeight="1">
      <c r="A251" s="7"/>
      <c r="B251" s="7"/>
      <c r="C251" s="7"/>
      <c r="D251" s="7"/>
      <c r="E251" s="7"/>
      <c r="F251" s="7"/>
      <c r="G251" s="7"/>
      <c r="H251" s="248"/>
      <c r="I251" s="7"/>
      <c r="J251" s="7"/>
      <c r="K251" s="7"/>
      <c r="L251" s="7"/>
      <c r="M251" s="7"/>
      <c r="N251" s="7"/>
      <c r="O251" s="7"/>
      <c r="P251" s="7"/>
      <c r="Q251" s="7"/>
      <c r="R251" s="249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ht="18.0" customHeight="1">
      <c r="A252" s="7"/>
      <c r="B252" s="7"/>
      <c r="C252" s="7"/>
      <c r="D252" s="7"/>
      <c r="E252" s="7"/>
      <c r="F252" s="7"/>
      <c r="G252" s="7"/>
      <c r="H252" s="248"/>
      <c r="I252" s="7"/>
      <c r="J252" s="7"/>
      <c r="K252" s="7"/>
      <c r="L252" s="7"/>
      <c r="M252" s="7"/>
      <c r="N252" s="7"/>
      <c r="O252" s="7"/>
      <c r="P252" s="7"/>
      <c r="Q252" s="7"/>
      <c r="R252" s="24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ht="18.0" customHeight="1">
      <c r="A253" s="7"/>
      <c r="B253" s="7"/>
      <c r="C253" s="7"/>
      <c r="D253" s="7"/>
      <c r="E253" s="7"/>
      <c r="F253" s="7"/>
      <c r="G253" s="7"/>
      <c r="H253" s="248"/>
      <c r="I253" s="7"/>
      <c r="J253" s="7"/>
      <c r="K253" s="7"/>
      <c r="L253" s="7"/>
      <c r="M253" s="7"/>
      <c r="N253" s="7"/>
      <c r="O253" s="7"/>
      <c r="P253" s="7"/>
      <c r="Q253" s="7"/>
      <c r="R253" s="24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ht="18.0" customHeight="1">
      <c r="A254" s="7"/>
      <c r="B254" s="7"/>
      <c r="C254" s="7"/>
      <c r="D254" s="7"/>
      <c r="E254" s="7"/>
      <c r="F254" s="7"/>
      <c r="G254" s="7"/>
      <c r="H254" s="248"/>
      <c r="I254" s="7"/>
      <c r="J254" s="7"/>
      <c r="K254" s="7"/>
      <c r="L254" s="7"/>
      <c r="M254" s="7"/>
      <c r="N254" s="7"/>
      <c r="O254" s="7"/>
      <c r="P254" s="7"/>
      <c r="Q254" s="7"/>
      <c r="R254" s="249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ht="18.0" customHeight="1">
      <c r="A255" s="7"/>
      <c r="B255" s="7"/>
      <c r="C255" s="7"/>
      <c r="D255" s="7"/>
      <c r="E255" s="7"/>
      <c r="F255" s="7"/>
      <c r="G255" s="7"/>
      <c r="H255" s="248"/>
      <c r="I255" s="7"/>
      <c r="J255" s="7"/>
      <c r="K255" s="7"/>
      <c r="L255" s="7"/>
      <c r="M255" s="7"/>
      <c r="N255" s="7"/>
      <c r="O255" s="7"/>
      <c r="P255" s="7"/>
      <c r="Q255" s="7"/>
      <c r="R255" s="24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ht="18.0" customHeight="1">
      <c r="A256" s="7"/>
      <c r="B256" s="7"/>
      <c r="C256" s="7"/>
      <c r="D256" s="7"/>
      <c r="E256" s="7"/>
      <c r="F256" s="7"/>
      <c r="G256" s="7"/>
      <c r="H256" s="248"/>
      <c r="I256" s="7"/>
      <c r="J256" s="7"/>
      <c r="K256" s="7"/>
      <c r="L256" s="7"/>
      <c r="M256" s="7"/>
      <c r="N256" s="7"/>
      <c r="O256" s="7"/>
      <c r="P256" s="7"/>
      <c r="Q256" s="7"/>
      <c r="R256" s="24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ht="18.0" customHeight="1">
      <c r="A257" s="7"/>
      <c r="B257" s="7"/>
      <c r="C257" s="7"/>
      <c r="D257" s="7"/>
      <c r="E257" s="7"/>
      <c r="F257" s="7"/>
      <c r="G257" s="7"/>
      <c r="H257" s="248"/>
      <c r="I257" s="7"/>
      <c r="J257" s="7"/>
      <c r="K257" s="7"/>
      <c r="L257" s="7"/>
      <c r="M257" s="7"/>
      <c r="N257" s="7"/>
      <c r="O257" s="7"/>
      <c r="P257" s="7"/>
      <c r="Q257" s="7"/>
      <c r="R257" s="24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ht="18.0" customHeight="1">
      <c r="A258" s="7"/>
      <c r="B258" s="7"/>
      <c r="C258" s="7"/>
      <c r="D258" s="7"/>
      <c r="E258" s="7"/>
      <c r="F258" s="7"/>
      <c r="G258" s="7"/>
      <c r="H258" s="248"/>
      <c r="I258" s="7"/>
      <c r="J258" s="7"/>
      <c r="K258" s="7"/>
      <c r="L258" s="7"/>
      <c r="M258" s="7"/>
      <c r="N258" s="7"/>
      <c r="O258" s="7"/>
      <c r="P258" s="7"/>
      <c r="Q258" s="7"/>
      <c r="R258" s="24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ht="18.0" customHeight="1">
      <c r="A259" s="7"/>
      <c r="B259" s="7"/>
      <c r="C259" s="7"/>
      <c r="D259" s="7"/>
      <c r="E259" s="7"/>
      <c r="F259" s="7"/>
      <c r="G259" s="7"/>
      <c r="H259" s="248"/>
      <c r="I259" s="7"/>
      <c r="J259" s="7"/>
      <c r="K259" s="7"/>
      <c r="L259" s="7"/>
      <c r="M259" s="7"/>
      <c r="N259" s="7"/>
      <c r="O259" s="7"/>
      <c r="P259" s="7"/>
      <c r="Q259" s="7"/>
      <c r="R259" s="24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ht="18.0" customHeight="1">
      <c r="A260" s="7"/>
      <c r="B260" s="7"/>
      <c r="C260" s="7"/>
      <c r="D260" s="7"/>
      <c r="E260" s="7"/>
      <c r="F260" s="7"/>
      <c r="G260" s="7"/>
      <c r="H260" s="248"/>
      <c r="I260" s="7"/>
      <c r="J260" s="7"/>
      <c r="K260" s="7"/>
      <c r="L260" s="7"/>
      <c r="M260" s="7"/>
      <c r="N260" s="7"/>
      <c r="O260" s="7"/>
      <c r="P260" s="7"/>
      <c r="Q260" s="7"/>
      <c r="R260" s="24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ht="18.0" customHeight="1">
      <c r="A261" s="7"/>
      <c r="B261" s="7"/>
      <c r="C261" s="7"/>
      <c r="D261" s="7"/>
      <c r="E261" s="7"/>
      <c r="F261" s="7"/>
      <c r="G261" s="7"/>
      <c r="H261" s="248"/>
      <c r="I261" s="7"/>
      <c r="J261" s="7"/>
      <c r="K261" s="7"/>
      <c r="L261" s="7"/>
      <c r="M261" s="7"/>
      <c r="N261" s="7"/>
      <c r="O261" s="7"/>
      <c r="P261" s="7"/>
      <c r="Q261" s="7"/>
      <c r="R261" s="24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ht="18.0" customHeight="1">
      <c r="A262" s="7"/>
      <c r="B262" s="7"/>
      <c r="C262" s="7"/>
      <c r="D262" s="7"/>
      <c r="E262" s="7"/>
      <c r="F262" s="7"/>
      <c r="G262" s="7"/>
      <c r="H262" s="248"/>
      <c r="I262" s="7"/>
      <c r="J262" s="7"/>
      <c r="K262" s="7"/>
      <c r="L262" s="7"/>
      <c r="M262" s="7"/>
      <c r="N262" s="7"/>
      <c r="O262" s="7"/>
      <c r="P262" s="7"/>
      <c r="Q262" s="7"/>
      <c r="R262" s="24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ht="18.0" customHeight="1">
      <c r="A263" s="7"/>
      <c r="B263" s="7"/>
      <c r="C263" s="7"/>
      <c r="D263" s="7"/>
      <c r="E263" s="7"/>
      <c r="F263" s="7"/>
      <c r="G263" s="7"/>
      <c r="H263" s="248"/>
      <c r="I263" s="7"/>
      <c r="J263" s="7"/>
      <c r="K263" s="7"/>
      <c r="L263" s="7"/>
      <c r="M263" s="7"/>
      <c r="N263" s="7"/>
      <c r="O263" s="7"/>
      <c r="P263" s="7"/>
      <c r="Q263" s="7"/>
      <c r="R263" s="24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ht="18.0" customHeight="1">
      <c r="A264" s="7"/>
      <c r="B264" s="7"/>
      <c r="C264" s="7"/>
      <c r="D264" s="7"/>
      <c r="E264" s="7"/>
      <c r="F264" s="7"/>
      <c r="G264" s="7"/>
      <c r="H264" s="248"/>
      <c r="I264" s="7"/>
      <c r="J264" s="7"/>
      <c r="K264" s="7"/>
      <c r="L264" s="7"/>
      <c r="M264" s="7"/>
      <c r="N264" s="7"/>
      <c r="O264" s="7"/>
      <c r="P264" s="7"/>
      <c r="Q264" s="7"/>
      <c r="R264" s="24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ht="18.0" customHeight="1">
      <c r="A265" s="7"/>
      <c r="B265" s="7"/>
      <c r="C265" s="7"/>
      <c r="D265" s="7"/>
      <c r="E265" s="7"/>
      <c r="F265" s="7"/>
      <c r="G265" s="7"/>
      <c r="H265" s="248"/>
      <c r="I265" s="7"/>
      <c r="J265" s="7"/>
      <c r="K265" s="7"/>
      <c r="L265" s="7"/>
      <c r="M265" s="7"/>
      <c r="N265" s="7"/>
      <c r="O265" s="7"/>
      <c r="P265" s="7"/>
      <c r="Q265" s="7"/>
      <c r="R265" s="24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ht="18.0" customHeight="1">
      <c r="A266" s="7"/>
      <c r="B266" s="7"/>
      <c r="C266" s="7"/>
      <c r="D266" s="7"/>
      <c r="E266" s="7"/>
      <c r="F266" s="7"/>
      <c r="G266" s="7"/>
      <c r="H266" s="248"/>
      <c r="I266" s="7"/>
      <c r="J266" s="7"/>
      <c r="K266" s="7"/>
      <c r="L266" s="7"/>
      <c r="M266" s="7"/>
      <c r="N266" s="7"/>
      <c r="O266" s="7"/>
      <c r="P266" s="7"/>
      <c r="Q266" s="7"/>
      <c r="R266" s="24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ht="18.0" customHeight="1">
      <c r="A267" s="7"/>
      <c r="B267" s="7"/>
      <c r="C267" s="7"/>
      <c r="D267" s="7"/>
      <c r="E267" s="7"/>
      <c r="F267" s="7"/>
      <c r="G267" s="7"/>
      <c r="H267" s="248"/>
      <c r="I267" s="7"/>
      <c r="J267" s="7"/>
      <c r="K267" s="7"/>
      <c r="L267" s="7"/>
      <c r="M267" s="7"/>
      <c r="N267" s="7"/>
      <c r="O267" s="7"/>
      <c r="P267" s="7"/>
      <c r="Q267" s="7"/>
      <c r="R267" s="24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ht="18.0" customHeight="1">
      <c r="A268" s="7"/>
      <c r="B268" s="7"/>
      <c r="C268" s="7"/>
      <c r="D268" s="7"/>
      <c r="E268" s="7"/>
      <c r="F268" s="7"/>
      <c r="G268" s="7"/>
      <c r="H268" s="248"/>
      <c r="I268" s="7"/>
      <c r="J268" s="7"/>
      <c r="K268" s="7"/>
      <c r="L268" s="7"/>
      <c r="M268" s="7"/>
      <c r="N268" s="7"/>
      <c r="O268" s="7"/>
      <c r="P268" s="7"/>
      <c r="Q268" s="7"/>
      <c r="R268" s="249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ht="18.0" customHeight="1">
      <c r="A269" s="7"/>
      <c r="B269" s="7"/>
      <c r="C269" s="7"/>
      <c r="D269" s="7"/>
      <c r="E269" s="7"/>
      <c r="F269" s="7"/>
      <c r="G269" s="7"/>
      <c r="H269" s="248"/>
      <c r="I269" s="7"/>
      <c r="J269" s="7"/>
      <c r="K269" s="7"/>
      <c r="L269" s="7"/>
      <c r="M269" s="7"/>
      <c r="N269" s="7"/>
      <c r="O269" s="7"/>
      <c r="P269" s="7"/>
      <c r="Q269" s="7"/>
      <c r="R269" s="2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ht="18.0" customHeight="1">
      <c r="A270" s="7"/>
      <c r="B270" s="7"/>
      <c r="C270" s="7"/>
      <c r="D270" s="7"/>
      <c r="E270" s="7"/>
      <c r="F270" s="7"/>
      <c r="G270" s="7"/>
      <c r="H270" s="248"/>
      <c r="I270" s="7"/>
      <c r="J270" s="7"/>
      <c r="K270" s="7"/>
      <c r="L270" s="7"/>
      <c r="M270" s="7"/>
      <c r="N270" s="7"/>
      <c r="O270" s="7"/>
      <c r="P270" s="7"/>
      <c r="Q270" s="7"/>
      <c r="R270" s="2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ht="18.0" customHeight="1">
      <c r="A271" s="7"/>
      <c r="B271" s="7"/>
      <c r="C271" s="7"/>
      <c r="D271" s="7"/>
      <c r="E271" s="7"/>
      <c r="F271" s="7"/>
      <c r="G271" s="7"/>
      <c r="H271" s="248"/>
      <c r="I271" s="7"/>
      <c r="J271" s="7"/>
      <c r="K271" s="7"/>
      <c r="L271" s="7"/>
      <c r="M271" s="7"/>
      <c r="N271" s="7"/>
      <c r="O271" s="7"/>
      <c r="P271" s="7"/>
      <c r="Q271" s="7"/>
      <c r="R271" s="2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ht="18.0" customHeight="1">
      <c r="A272" s="7"/>
      <c r="B272" s="7"/>
      <c r="C272" s="7"/>
      <c r="D272" s="7"/>
      <c r="E272" s="7"/>
      <c r="F272" s="7"/>
      <c r="G272" s="7"/>
      <c r="H272" s="248"/>
      <c r="I272" s="7"/>
      <c r="J272" s="7"/>
      <c r="K272" s="7"/>
      <c r="L272" s="7"/>
      <c r="M272" s="7"/>
      <c r="N272" s="7"/>
      <c r="O272" s="7"/>
      <c r="P272" s="7"/>
      <c r="Q272" s="7"/>
      <c r="R272" s="2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ht="18.0" customHeight="1">
      <c r="A273" s="7"/>
      <c r="B273" s="7"/>
      <c r="C273" s="7"/>
      <c r="D273" s="7"/>
      <c r="E273" s="7"/>
      <c r="F273" s="7"/>
      <c r="G273" s="7"/>
      <c r="H273" s="248"/>
      <c r="I273" s="7"/>
      <c r="J273" s="7"/>
      <c r="K273" s="7"/>
      <c r="L273" s="7"/>
      <c r="M273" s="7"/>
      <c r="N273" s="7"/>
      <c r="O273" s="7"/>
      <c r="P273" s="7"/>
      <c r="Q273" s="7"/>
      <c r="R273" s="2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ht="18.0" customHeight="1">
      <c r="A274" s="7"/>
      <c r="B274" s="7"/>
      <c r="C274" s="7"/>
      <c r="D274" s="7"/>
      <c r="E274" s="7"/>
      <c r="F274" s="7"/>
      <c r="G274" s="7"/>
      <c r="H274" s="248"/>
      <c r="I274" s="7"/>
      <c r="J274" s="7"/>
      <c r="K274" s="7"/>
      <c r="L274" s="7"/>
      <c r="M274" s="7"/>
      <c r="N274" s="7"/>
      <c r="O274" s="7"/>
      <c r="P274" s="7"/>
      <c r="Q274" s="7"/>
      <c r="R274" s="2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ht="18.0" customHeight="1">
      <c r="A275" s="7"/>
      <c r="B275" s="7"/>
      <c r="C275" s="7"/>
      <c r="D275" s="7"/>
      <c r="E275" s="7"/>
      <c r="F275" s="7"/>
      <c r="G275" s="7"/>
      <c r="H275" s="248"/>
      <c r="I275" s="7"/>
      <c r="J275" s="7"/>
      <c r="K275" s="7"/>
      <c r="L275" s="7"/>
      <c r="M275" s="7"/>
      <c r="N275" s="7"/>
      <c r="O275" s="7"/>
      <c r="P275" s="7"/>
      <c r="Q275" s="7"/>
      <c r="R275" s="2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ht="18.0" customHeight="1">
      <c r="A276" s="7"/>
      <c r="B276" s="7"/>
      <c r="C276" s="7"/>
      <c r="D276" s="7"/>
      <c r="E276" s="7"/>
      <c r="F276" s="7"/>
      <c r="G276" s="7"/>
      <c r="H276" s="248"/>
      <c r="I276" s="7"/>
      <c r="J276" s="7"/>
      <c r="K276" s="7"/>
      <c r="L276" s="7"/>
      <c r="M276" s="7"/>
      <c r="N276" s="7"/>
      <c r="O276" s="7"/>
      <c r="P276" s="7"/>
      <c r="Q276" s="7"/>
      <c r="R276" s="2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ht="18.0" customHeight="1">
      <c r="A277" s="7"/>
      <c r="B277" s="7"/>
      <c r="C277" s="7"/>
      <c r="D277" s="7"/>
      <c r="E277" s="7"/>
      <c r="F277" s="7"/>
      <c r="G277" s="7"/>
      <c r="H277" s="248"/>
      <c r="I277" s="7"/>
      <c r="J277" s="7"/>
      <c r="K277" s="7"/>
      <c r="L277" s="7"/>
      <c r="M277" s="7"/>
      <c r="N277" s="7"/>
      <c r="O277" s="7"/>
      <c r="P277" s="7"/>
      <c r="Q277" s="7"/>
      <c r="R277" s="2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ht="18.0" customHeight="1">
      <c r="A278" s="7"/>
      <c r="B278" s="7"/>
      <c r="C278" s="7"/>
      <c r="D278" s="7"/>
      <c r="E278" s="7"/>
      <c r="F278" s="7"/>
      <c r="G278" s="7"/>
      <c r="H278" s="248"/>
      <c r="I278" s="7"/>
      <c r="J278" s="7"/>
      <c r="K278" s="7"/>
      <c r="L278" s="7"/>
      <c r="M278" s="7"/>
      <c r="N278" s="7"/>
      <c r="O278" s="7"/>
      <c r="P278" s="7"/>
      <c r="Q278" s="7"/>
      <c r="R278" s="2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ht="18.0" customHeight="1">
      <c r="A279" s="7"/>
      <c r="B279" s="7"/>
      <c r="C279" s="7"/>
      <c r="D279" s="7"/>
      <c r="E279" s="7"/>
      <c r="F279" s="7"/>
      <c r="G279" s="7"/>
      <c r="H279" s="248"/>
      <c r="I279" s="7"/>
      <c r="J279" s="7"/>
      <c r="K279" s="7"/>
      <c r="L279" s="7"/>
      <c r="M279" s="7"/>
      <c r="N279" s="7"/>
      <c r="O279" s="7"/>
      <c r="P279" s="7"/>
      <c r="Q279" s="7"/>
      <c r="R279" s="2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ht="18.0" customHeight="1">
      <c r="A280" s="7"/>
      <c r="B280" s="7"/>
      <c r="C280" s="7"/>
      <c r="D280" s="7"/>
      <c r="E280" s="7"/>
      <c r="F280" s="7"/>
      <c r="G280" s="7"/>
      <c r="H280" s="248"/>
      <c r="I280" s="7"/>
      <c r="J280" s="7"/>
      <c r="K280" s="7"/>
      <c r="L280" s="7"/>
      <c r="M280" s="7"/>
      <c r="N280" s="7"/>
      <c r="O280" s="7"/>
      <c r="P280" s="7"/>
      <c r="Q280" s="7"/>
      <c r="R280" s="2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ht="18.0" customHeight="1">
      <c r="A281" s="7"/>
      <c r="B281" s="7"/>
      <c r="C281" s="7"/>
      <c r="D281" s="7"/>
      <c r="E281" s="7"/>
      <c r="F281" s="7"/>
      <c r="G281" s="7"/>
      <c r="H281" s="248"/>
      <c r="I281" s="7"/>
      <c r="J281" s="7"/>
      <c r="K281" s="7"/>
      <c r="L281" s="7"/>
      <c r="M281" s="7"/>
      <c r="N281" s="7"/>
      <c r="O281" s="7"/>
      <c r="P281" s="7"/>
      <c r="Q281" s="7"/>
      <c r="R281" s="2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ht="18.0" customHeight="1">
      <c r="A282" s="7"/>
      <c r="B282" s="7"/>
      <c r="C282" s="7"/>
      <c r="D282" s="7"/>
      <c r="E282" s="7"/>
      <c r="F282" s="7"/>
      <c r="G282" s="7"/>
      <c r="H282" s="248"/>
      <c r="I282" s="7"/>
      <c r="J282" s="7"/>
      <c r="K282" s="7"/>
      <c r="L282" s="7"/>
      <c r="M282" s="7"/>
      <c r="N282" s="7"/>
      <c r="O282" s="7"/>
      <c r="P282" s="7"/>
      <c r="Q282" s="7"/>
      <c r="R282" s="249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ht="18.0" customHeight="1">
      <c r="A283" s="7"/>
      <c r="B283" s="7"/>
      <c r="C283" s="7"/>
      <c r="D283" s="7"/>
      <c r="E283" s="7"/>
      <c r="F283" s="7"/>
      <c r="G283" s="7"/>
      <c r="H283" s="248"/>
      <c r="I283" s="7"/>
      <c r="J283" s="7"/>
      <c r="K283" s="7"/>
      <c r="L283" s="7"/>
      <c r="M283" s="7"/>
      <c r="N283" s="7"/>
      <c r="O283" s="7"/>
      <c r="P283" s="7"/>
      <c r="Q283" s="7"/>
      <c r="R283" s="24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ht="18.0" customHeight="1">
      <c r="A284" s="7"/>
      <c r="B284" s="7"/>
      <c r="C284" s="7"/>
      <c r="D284" s="7"/>
      <c r="E284" s="7"/>
      <c r="F284" s="7"/>
      <c r="G284" s="7"/>
      <c r="H284" s="248"/>
      <c r="I284" s="7"/>
      <c r="J284" s="7"/>
      <c r="K284" s="7"/>
      <c r="L284" s="7"/>
      <c r="M284" s="7"/>
      <c r="N284" s="7"/>
      <c r="O284" s="7"/>
      <c r="P284" s="7"/>
      <c r="Q284" s="7"/>
      <c r="R284" s="249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ht="18.0" customHeight="1">
      <c r="A285" s="7"/>
      <c r="B285" s="7"/>
      <c r="C285" s="7"/>
      <c r="D285" s="7"/>
      <c r="E285" s="7"/>
      <c r="F285" s="7"/>
      <c r="G285" s="7"/>
      <c r="H285" s="248"/>
      <c r="I285" s="7"/>
      <c r="J285" s="7"/>
      <c r="K285" s="7"/>
      <c r="L285" s="7"/>
      <c r="M285" s="7"/>
      <c r="N285" s="7"/>
      <c r="O285" s="7"/>
      <c r="P285" s="7"/>
      <c r="Q285" s="7"/>
      <c r="R285" s="24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ht="18.0" customHeight="1">
      <c r="A286" s="7"/>
      <c r="B286" s="7"/>
      <c r="C286" s="7"/>
      <c r="D286" s="7"/>
      <c r="E286" s="7"/>
      <c r="F286" s="7"/>
      <c r="G286" s="7"/>
      <c r="H286" s="248"/>
      <c r="I286" s="7"/>
      <c r="J286" s="7"/>
      <c r="K286" s="7"/>
      <c r="L286" s="7"/>
      <c r="M286" s="7"/>
      <c r="N286" s="7"/>
      <c r="O286" s="7"/>
      <c r="P286" s="7"/>
      <c r="Q286" s="7"/>
      <c r="R286" s="249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ht="18.0" customHeight="1">
      <c r="A287" s="7"/>
      <c r="B287" s="7"/>
      <c r="C287" s="7"/>
      <c r="D287" s="7"/>
      <c r="E287" s="7"/>
      <c r="F287" s="7"/>
      <c r="G287" s="7"/>
      <c r="H287" s="248"/>
      <c r="I287" s="7"/>
      <c r="J287" s="7"/>
      <c r="K287" s="7"/>
      <c r="L287" s="7"/>
      <c r="M287" s="7"/>
      <c r="N287" s="7"/>
      <c r="O287" s="7"/>
      <c r="P287" s="7"/>
      <c r="Q287" s="7"/>
      <c r="R287" s="249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ht="18.0" customHeight="1">
      <c r="A288" s="7"/>
      <c r="B288" s="7"/>
      <c r="C288" s="7"/>
      <c r="D288" s="7"/>
      <c r="E288" s="7"/>
      <c r="F288" s="7"/>
      <c r="G288" s="7"/>
      <c r="H288" s="248"/>
      <c r="I288" s="7"/>
      <c r="J288" s="7"/>
      <c r="K288" s="7"/>
      <c r="L288" s="7"/>
      <c r="M288" s="7"/>
      <c r="N288" s="7"/>
      <c r="O288" s="7"/>
      <c r="P288" s="7"/>
      <c r="Q288" s="7"/>
      <c r="R288" s="249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ht="18.0" customHeight="1">
      <c r="A289" s="7"/>
      <c r="B289" s="7"/>
      <c r="C289" s="7"/>
      <c r="D289" s="7"/>
      <c r="E289" s="7"/>
      <c r="F289" s="7"/>
      <c r="G289" s="7"/>
      <c r="H289" s="248"/>
      <c r="I289" s="7"/>
      <c r="J289" s="7"/>
      <c r="K289" s="7"/>
      <c r="L289" s="7"/>
      <c r="M289" s="7"/>
      <c r="N289" s="7"/>
      <c r="O289" s="7"/>
      <c r="P289" s="7"/>
      <c r="Q289" s="7"/>
      <c r="R289" s="24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ht="18.0" customHeight="1">
      <c r="A290" s="7"/>
      <c r="B290" s="7"/>
      <c r="C290" s="7"/>
      <c r="D290" s="7"/>
      <c r="E290" s="7"/>
      <c r="F290" s="7"/>
      <c r="G290" s="7"/>
      <c r="H290" s="248"/>
      <c r="I290" s="7"/>
      <c r="J290" s="7"/>
      <c r="K290" s="7"/>
      <c r="L290" s="7"/>
      <c r="M290" s="7"/>
      <c r="N290" s="7"/>
      <c r="O290" s="7"/>
      <c r="P290" s="7"/>
      <c r="Q290" s="7"/>
      <c r="R290" s="249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ht="18.0" customHeight="1">
      <c r="A291" s="7"/>
      <c r="B291" s="7"/>
      <c r="C291" s="7"/>
      <c r="D291" s="7"/>
      <c r="E291" s="7"/>
      <c r="F291" s="7"/>
      <c r="G291" s="7"/>
      <c r="H291" s="248"/>
      <c r="I291" s="7"/>
      <c r="J291" s="7"/>
      <c r="K291" s="7"/>
      <c r="L291" s="7"/>
      <c r="M291" s="7"/>
      <c r="N291" s="7"/>
      <c r="O291" s="7"/>
      <c r="P291" s="7"/>
      <c r="Q291" s="7"/>
      <c r="R291" s="24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ht="18.0" customHeight="1">
      <c r="A292" s="7"/>
      <c r="B292" s="7"/>
      <c r="C292" s="7"/>
      <c r="D292" s="7"/>
      <c r="E292" s="7"/>
      <c r="F292" s="7"/>
      <c r="G292" s="7"/>
      <c r="H292" s="248"/>
      <c r="I292" s="7"/>
      <c r="J292" s="7"/>
      <c r="K292" s="7"/>
      <c r="L292" s="7"/>
      <c r="M292" s="7"/>
      <c r="N292" s="7"/>
      <c r="O292" s="7"/>
      <c r="P292" s="7"/>
      <c r="Q292" s="7"/>
      <c r="R292" s="249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2:D12"/>
    <mergeCell ref="E13:H13"/>
    <mergeCell ref="C18:E18"/>
    <mergeCell ref="C61:E61"/>
    <mergeCell ref="C71:E7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9.71"/>
    <col customWidth="1" min="2" max="3" width="22.29"/>
    <col customWidth="1" min="4" max="4" width="18.43"/>
    <col customWidth="1" min="5" max="5" width="21.43"/>
    <col customWidth="1" min="6" max="6" width="19.57"/>
    <col customWidth="1" min="7" max="7" width="20.57"/>
    <col customWidth="1" hidden="1" min="8" max="8" width="154.86"/>
    <col customWidth="1" hidden="1" min="9" max="9" width="17.57"/>
    <col customWidth="1" min="10" max="10" width="24.0"/>
    <col customWidth="1" min="11" max="11" width="18.14"/>
    <col customWidth="1" min="12" max="12" width="19.0"/>
    <col customWidth="1" min="13" max="13" width="16.29"/>
    <col customWidth="1" min="14" max="14" width="15.86"/>
    <col customWidth="1" min="15" max="15" width="14.0"/>
    <col customWidth="1" min="16" max="16" width="15.29"/>
    <col customWidth="1" min="17" max="17" width="14.71"/>
    <col customWidth="1" min="18" max="18" width="10.14"/>
    <col customWidth="1" min="19" max="30" width="9.14"/>
  </cols>
  <sheetData>
    <row r="1" ht="20.25" customHeight="1">
      <c r="A1" s="274" t="s">
        <v>53</v>
      </c>
      <c r="B1" s="275"/>
      <c r="C1" s="275"/>
      <c r="D1" s="275"/>
      <c r="E1" s="275"/>
      <c r="F1" s="275"/>
      <c r="G1" s="275"/>
      <c r="H1" s="276"/>
      <c r="I1" s="275"/>
      <c r="J1" s="277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</row>
    <row r="2" ht="20.25" customHeight="1">
      <c r="A2" s="278"/>
      <c r="B2" s="275"/>
      <c r="C2" s="275"/>
      <c r="D2" s="275"/>
      <c r="E2" s="275"/>
      <c r="F2" s="275"/>
      <c r="G2" s="275"/>
      <c r="H2" s="276"/>
      <c r="I2" s="275"/>
      <c r="J2" s="277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</row>
    <row r="3" ht="20.25" customHeight="1">
      <c r="A3" s="274" t="s">
        <v>121</v>
      </c>
      <c r="B3" s="275"/>
      <c r="C3" s="275"/>
      <c r="D3" s="275"/>
      <c r="E3" s="275"/>
      <c r="F3" s="275"/>
      <c r="G3" s="275"/>
      <c r="H3" s="276"/>
      <c r="I3" s="275"/>
      <c r="J3" s="277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</row>
    <row r="4" ht="22.5" customHeight="1">
      <c r="A4" s="278" t="s">
        <v>122</v>
      </c>
      <c r="B4" s="279" t="s">
        <v>123</v>
      </c>
      <c r="C4" s="275"/>
      <c r="D4" s="275"/>
      <c r="E4" s="275"/>
      <c r="F4" s="275"/>
      <c r="G4" s="275"/>
      <c r="H4" s="276"/>
      <c r="I4" s="275"/>
      <c r="J4" s="277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</row>
    <row r="5" ht="21.0" customHeight="1">
      <c r="A5" s="278"/>
      <c r="B5" s="275"/>
      <c r="C5" s="275"/>
      <c r="D5" s="275"/>
      <c r="E5" s="275"/>
      <c r="F5" s="275"/>
      <c r="G5" s="275"/>
      <c r="H5" s="276"/>
      <c r="I5" s="275"/>
      <c r="J5" s="277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5"/>
      <c r="AD5" s="275"/>
    </row>
    <row r="6" ht="61.5" customHeight="1">
      <c r="A6" s="280" t="s">
        <v>124</v>
      </c>
      <c r="B6" s="281" t="s">
        <v>125</v>
      </c>
      <c r="C6" s="282" t="s">
        <v>126</v>
      </c>
      <c r="D6" s="282" t="s">
        <v>127</v>
      </c>
      <c r="E6" s="282" t="s">
        <v>128</v>
      </c>
      <c r="F6" s="282" t="s">
        <v>129</v>
      </c>
      <c r="G6" s="283" t="s">
        <v>130</v>
      </c>
      <c r="H6" s="284" t="s">
        <v>12</v>
      </c>
      <c r="I6" s="285"/>
      <c r="J6" s="277" t="s">
        <v>131</v>
      </c>
      <c r="K6" s="275" t="s">
        <v>132</v>
      </c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</row>
    <row r="7" ht="26.25" customHeight="1">
      <c r="A7" s="286">
        <f>+'1-07'!I4</f>
        <v>44378</v>
      </c>
      <c r="B7" s="287">
        <f>+'1-07'!B46</f>
        <v>8807.85</v>
      </c>
      <c r="C7" s="287">
        <f>+'1-07'!C46</f>
        <v>7962.092518</v>
      </c>
      <c r="D7" s="287">
        <f>+'1-07'!D46</f>
        <v>0</v>
      </c>
      <c r="E7" s="287">
        <f>+'1-07'!E46</f>
        <v>52.2</v>
      </c>
      <c r="F7" s="287">
        <f>+'1-07'!H46</f>
        <v>142.68717</v>
      </c>
      <c r="G7" s="287">
        <f>+'1-07'!I46</f>
        <v>650.8703118</v>
      </c>
      <c r="H7" s="174"/>
      <c r="I7" s="288"/>
      <c r="J7" s="277">
        <v>8389.14033613298</v>
      </c>
      <c r="K7" s="277">
        <f t="shared" ref="K7:K23" si="1">+C7+E7</f>
        <v>8014.292518</v>
      </c>
      <c r="L7" s="289">
        <f t="shared" ref="L7:L24" si="2">+K7/J7</f>
        <v>0.9553174935</v>
      </c>
      <c r="M7" s="275"/>
      <c r="N7" s="289">
        <v>0.98</v>
      </c>
      <c r="O7" s="275"/>
      <c r="P7" s="289">
        <f t="shared" ref="P7:P24" si="3">+L7-$N$7</f>
        <v>-0.02468250654</v>
      </c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  <c r="AC7" s="275"/>
      <c r="AD7" s="275"/>
    </row>
    <row r="8" ht="26.25" customHeight="1">
      <c r="A8" s="286">
        <f>+'2-07'!I4</f>
        <v>44379</v>
      </c>
      <c r="B8" s="287">
        <f>+'2-07'!B69</f>
        <v>932.802</v>
      </c>
      <c r="C8" s="287">
        <f>+'2-07'!C69</f>
        <v>409.9872</v>
      </c>
      <c r="D8" s="287">
        <f>+'2-07'!D69</f>
        <v>0</v>
      </c>
      <c r="E8" s="287">
        <f>+'2-07'!E69</f>
        <v>172.8</v>
      </c>
      <c r="F8" s="287">
        <f>+'2-07'!H69</f>
        <v>76.1931249</v>
      </c>
      <c r="G8" s="287">
        <f>+'2-07'!I69</f>
        <v>273.8216751</v>
      </c>
      <c r="H8" s="290"/>
      <c r="I8" s="288"/>
      <c r="J8" s="277">
        <v>895.2674298825757</v>
      </c>
      <c r="K8" s="277">
        <f t="shared" si="1"/>
        <v>582.7872</v>
      </c>
      <c r="L8" s="289">
        <f t="shared" si="2"/>
        <v>0.6509643717</v>
      </c>
      <c r="M8" s="275"/>
      <c r="N8" s="275"/>
      <c r="O8" s="275"/>
      <c r="P8" s="289">
        <f t="shared" si="3"/>
        <v>-0.3290356283</v>
      </c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</row>
    <row r="9" ht="26.25" customHeight="1">
      <c r="A9" s="286">
        <f>+'5-07'!I4</f>
        <v>44382</v>
      </c>
      <c r="B9" s="287">
        <f>+'5-07'!B88</f>
        <v>15185.1891</v>
      </c>
      <c r="C9" s="287">
        <f>+'5-07'!C88</f>
        <v>13587.69873</v>
      </c>
      <c r="D9" s="287">
        <f>+'5-07'!D88</f>
        <v>0</v>
      </c>
      <c r="E9" s="287">
        <f>+'5-07'!E88</f>
        <v>205.8</v>
      </c>
      <c r="F9" s="287">
        <f>+'5-07'!H88</f>
        <v>739.3328884</v>
      </c>
      <c r="G9" s="287">
        <f>+'5-07'!I88</f>
        <v>652.3574836</v>
      </c>
      <c r="H9" s="226"/>
      <c r="I9" s="288"/>
      <c r="J9" s="277">
        <v>14225.604865641168</v>
      </c>
      <c r="K9" s="277">
        <f t="shared" si="1"/>
        <v>13793.49873</v>
      </c>
      <c r="L9" s="289">
        <f t="shared" si="2"/>
        <v>0.9696247617</v>
      </c>
      <c r="M9" s="277"/>
      <c r="N9" s="275"/>
      <c r="O9" s="275"/>
      <c r="P9" s="289">
        <f t="shared" si="3"/>
        <v>-0.01037523829</v>
      </c>
      <c r="Q9" s="275"/>
      <c r="R9" s="289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</row>
    <row r="10" ht="26.25" customHeight="1">
      <c r="A10" s="286">
        <f>+'6-07'!I4</f>
        <v>44383</v>
      </c>
      <c r="B10" s="287">
        <f>+'6-07'!B55</f>
        <v>12085.7735</v>
      </c>
      <c r="C10" s="287">
        <f>+'6-07'!C55</f>
        <v>11241.11545</v>
      </c>
      <c r="D10" s="287">
        <f>+'6-07'!D55</f>
        <v>0</v>
      </c>
      <c r="E10" s="287">
        <f>+'6-07'!E55</f>
        <v>81.6</v>
      </c>
      <c r="F10" s="287">
        <f>+'6-07'!H55</f>
        <v>273.6872365</v>
      </c>
      <c r="G10" s="287">
        <f>+'6-07'!I55</f>
        <v>489.370811</v>
      </c>
      <c r="H10" s="154"/>
      <c r="I10" s="288"/>
      <c r="J10" s="277">
        <v>11529.8556918472</v>
      </c>
      <c r="K10" s="277">
        <f t="shared" si="1"/>
        <v>11322.71545</v>
      </c>
      <c r="L10" s="289">
        <f t="shared" si="2"/>
        <v>0.9820344465</v>
      </c>
      <c r="M10" s="275"/>
      <c r="N10" s="275"/>
      <c r="O10" s="275"/>
      <c r="P10" s="289">
        <f t="shared" si="3"/>
        <v>0.002034446494</v>
      </c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</row>
    <row r="11" ht="26.25" customHeight="1">
      <c r="A11" s="286">
        <f>+'7-07'!I4</f>
        <v>44384</v>
      </c>
      <c r="B11" s="287">
        <f>+'7-07'!B58</f>
        <v>3335.76</v>
      </c>
      <c r="C11" s="287">
        <f>+'7-07'!C58</f>
        <v>3039.151886</v>
      </c>
      <c r="D11" s="287">
        <f>+'7-07'!D58</f>
        <v>0</v>
      </c>
      <c r="E11" s="287">
        <f>+'7-07'!E58</f>
        <v>37.2</v>
      </c>
      <c r="F11" s="287">
        <f>+'7-07'!H58</f>
        <v>192.473352</v>
      </c>
      <c r="G11" s="287">
        <f>+'7-07'!I58</f>
        <v>66.934762</v>
      </c>
      <c r="H11" s="186"/>
      <c r="I11" s="288"/>
      <c r="J11" s="277">
        <v>3235.1433135189895</v>
      </c>
      <c r="K11" s="277">
        <f t="shared" si="1"/>
        <v>3076.351886</v>
      </c>
      <c r="L11" s="289">
        <f t="shared" si="2"/>
        <v>0.9509167254</v>
      </c>
      <c r="M11" s="275"/>
      <c r="N11" s="275"/>
      <c r="O11" s="275"/>
      <c r="P11" s="289">
        <f t="shared" si="3"/>
        <v>-0.02908327457</v>
      </c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</row>
    <row r="12" ht="26.25" customHeight="1">
      <c r="A12" s="286">
        <f>+'8-07'!I4</f>
        <v>44385</v>
      </c>
      <c r="B12" s="287">
        <f>+'8-07'!B95</f>
        <v>33438.06</v>
      </c>
      <c r="C12" s="287">
        <f>+'8-07'!C95</f>
        <v>30519.08697</v>
      </c>
      <c r="D12" s="287">
        <f>+'8-07'!D95</f>
        <v>446.909797</v>
      </c>
      <c r="E12" s="287">
        <f>+'8-07'!E95</f>
        <v>154.8</v>
      </c>
      <c r="F12" s="287">
        <f>+'8-07'!H95</f>
        <v>678.755376</v>
      </c>
      <c r="G12" s="287">
        <f>+'8-07'!I95</f>
        <v>1638.50786</v>
      </c>
      <c r="H12" s="186"/>
      <c r="I12" s="288"/>
      <c r="J12" s="277">
        <v>33180.58062472523</v>
      </c>
      <c r="K12" s="277">
        <f t="shared" si="1"/>
        <v>30673.88697</v>
      </c>
      <c r="L12" s="289">
        <f t="shared" si="2"/>
        <v>0.92445299</v>
      </c>
      <c r="M12" s="275"/>
      <c r="N12" s="275"/>
      <c r="O12" s="275"/>
      <c r="P12" s="289">
        <f t="shared" si="3"/>
        <v>-0.05554701004</v>
      </c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</row>
    <row r="13" ht="26.25" customHeight="1">
      <c r="A13" s="286">
        <f>+'10-07'!I4</f>
        <v>44387</v>
      </c>
      <c r="B13" s="287">
        <f>+'10-07'!B104</f>
        <v>33004.128</v>
      </c>
      <c r="C13" s="287">
        <f>+'10-07'!C104</f>
        <v>30711.04072</v>
      </c>
      <c r="D13" s="287">
        <f>+'10-07'!D104</f>
        <v>582.817132</v>
      </c>
      <c r="E13" s="287">
        <f>+'10-07'!E104</f>
        <v>309.6</v>
      </c>
      <c r="F13" s="287">
        <f>+'10-07'!H104</f>
        <v>499.1147183</v>
      </c>
      <c r="G13" s="287">
        <f>+'10-07'!I104</f>
        <v>901.5554338</v>
      </c>
      <c r="H13" s="287" t="str">
        <f t="shared" ref="H13:I13" si="4">+#REF!</f>
        <v>#REF!</v>
      </c>
      <c r="I13" s="287" t="str">
        <f t="shared" si="4"/>
        <v>#REF!</v>
      </c>
      <c r="J13" s="277">
        <v>31696.61988625854</v>
      </c>
      <c r="K13" s="277">
        <f t="shared" si="1"/>
        <v>31020.64072</v>
      </c>
      <c r="L13" s="289">
        <f t="shared" si="2"/>
        <v>0.9786734619</v>
      </c>
      <c r="M13" s="275"/>
      <c r="N13" s="275"/>
      <c r="O13" s="275"/>
      <c r="P13" s="289">
        <f t="shared" si="3"/>
        <v>-0.001326538056</v>
      </c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</row>
    <row r="14" ht="26.25" customHeight="1">
      <c r="A14" s="286">
        <f>+'12-07'!I4</f>
        <v>44389</v>
      </c>
      <c r="B14" s="287">
        <f>+'12-07'!B103</f>
        <v>27882.17335</v>
      </c>
      <c r="C14" s="287">
        <f>+'12-07'!C103</f>
        <v>24367.71757</v>
      </c>
      <c r="D14" s="287">
        <f>+'12-07'!D103</f>
        <v>377.427418</v>
      </c>
      <c r="E14" s="287">
        <f>+'12-07'!E103</f>
        <v>208.2</v>
      </c>
      <c r="F14" s="287">
        <f>+'12-07'!H103</f>
        <v>2080.605273</v>
      </c>
      <c r="G14" s="287">
        <f>+'12-07'!I103</f>
        <v>848.2230938</v>
      </c>
      <c r="H14" s="291"/>
      <c r="I14" s="288"/>
      <c r="J14" s="277">
        <v>26105.229579091956</v>
      </c>
      <c r="K14" s="277">
        <f t="shared" si="1"/>
        <v>24575.91757</v>
      </c>
      <c r="L14" s="289">
        <f t="shared" si="2"/>
        <v>0.941417408</v>
      </c>
      <c r="M14" s="275"/>
      <c r="N14" s="275"/>
      <c r="O14" s="275"/>
      <c r="P14" s="289">
        <f t="shared" si="3"/>
        <v>-0.03858259202</v>
      </c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</row>
    <row r="15" ht="26.25" customHeight="1">
      <c r="A15" s="286">
        <f>+'13-07'!I4</f>
        <v>44390</v>
      </c>
      <c r="B15" s="287">
        <f>+'13-07'!B86</f>
        <v>26538.482</v>
      </c>
      <c r="C15" s="287">
        <f>+'13-07'!C86</f>
        <v>24498.42773</v>
      </c>
      <c r="D15" s="287">
        <f>+'13-07'!D86</f>
        <v>328.727536</v>
      </c>
      <c r="E15" s="287">
        <f>+'13-07'!E86</f>
        <v>119.4</v>
      </c>
      <c r="F15" s="287">
        <f>+'13-07'!H86</f>
        <v>424.0533376</v>
      </c>
      <c r="G15" s="287">
        <f>+'13-07'!I86</f>
        <v>1167.873395</v>
      </c>
      <c r="H15" s="291"/>
      <c r="I15" s="288"/>
      <c r="J15" s="277">
        <v>25262.757629883567</v>
      </c>
      <c r="K15" s="277">
        <f t="shared" si="1"/>
        <v>24617.82773</v>
      </c>
      <c r="L15" s="289">
        <f t="shared" si="2"/>
        <v>0.9744711204</v>
      </c>
      <c r="M15" s="275"/>
      <c r="N15" s="275"/>
      <c r="O15" s="275"/>
      <c r="P15" s="289">
        <f t="shared" si="3"/>
        <v>-0.005528879639</v>
      </c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</row>
    <row r="16" ht="26.25" customHeight="1">
      <c r="A16" s="286">
        <f>+'14-07'!I4</f>
        <v>44391</v>
      </c>
      <c r="B16" s="287">
        <f>+'14-07'!B121</f>
        <v>42151.2799</v>
      </c>
      <c r="C16" s="287">
        <f>+'14-07'!C121</f>
        <v>37374.15297</v>
      </c>
      <c r="D16" s="287">
        <f>+'14-07'!D121</f>
        <v>623.691661</v>
      </c>
      <c r="E16" s="287">
        <f>+'14-07'!E121</f>
        <v>267.6</v>
      </c>
      <c r="F16" s="287">
        <f>+'14-07'!H121</f>
        <v>1663.373965</v>
      </c>
      <c r="G16" s="287">
        <f>+'14-07'!I121</f>
        <v>2222.461301</v>
      </c>
      <c r="H16" s="291"/>
      <c r="I16" s="288"/>
      <c r="J16" s="277">
        <v>40455.99077601315</v>
      </c>
      <c r="K16" s="277">
        <f t="shared" si="1"/>
        <v>37641.75297</v>
      </c>
      <c r="L16" s="289">
        <f t="shared" si="2"/>
        <v>0.9304370565</v>
      </c>
      <c r="M16" s="275"/>
      <c r="N16" s="275"/>
      <c r="O16" s="275"/>
      <c r="P16" s="289">
        <f t="shared" si="3"/>
        <v>-0.04956294355</v>
      </c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</row>
    <row r="17" ht="26.25" customHeight="1">
      <c r="A17" s="286">
        <f>+'15-07'!I4</f>
        <v>44392</v>
      </c>
      <c r="B17" s="287">
        <f>+'15-07'!B93</f>
        <v>21921.8835</v>
      </c>
      <c r="C17" s="287">
        <f>+'15-07'!C93</f>
        <v>18316.9901</v>
      </c>
      <c r="D17" s="287">
        <f>+'15-07'!D93</f>
        <v>206.226277</v>
      </c>
      <c r="E17" s="287">
        <f>+'15-07'!E93</f>
        <v>114</v>
      </c>
      <c r="F17" s="287">
        <f>+'15-07'!H93</f>
        <v>1743.627475</v>
      </c>
      <c r="G17" s="287">
        <f>+'15-07'!I93</f>
        <v>1541.039653</v>
      </c>
      <c r="H17" s="291"/>
      <c r="I17" s="288"/>
      <c r="J17" s="277">
        <v>20345.996376727264</v>
      </c>
      <c r="K17" s="277">
        <f t="shared" si="1"/>
        <v>18430.9901</v>
      </c>
      <c r="L17" s="289">
        <f t="shared" si="2"/>
        <v>0.9058779798</v>
      </c>
      <c r="M17" s="275"/>
      <c r="N17" s="275"/>
      <c r="O17" s="275"/>
      <c r="P17" s="289">
        <f t="shared" si="3"/>
        <v>-0.07412202016</v>
      </c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</row>
    <row r="18" ht="26.25" customHeight="1">
      <c r="A18" s="286">
        <f>+'16-07'!I4</f>
        <v>44393</v>
      </c>
      <c r="B18" s="287">
        <f>+'16-07'!B71</f>
        <v>15621.028</v>
      </c>
      <c r="C18" s="287">
        <f>+'16-07'!C71</f>
        <v>13724.71038</v>
      </c>
      <c r="D18" s="287">
        <f>+'16-07'!D71</f>
        <v>71.843904</v>
      </c>
      <c r="E18" s="287">
        <f>+'16-07'!E71</f>
        <v>36</v>
      </c>
      <c r="F18" s="287">
        <f>+'16-07'!H71</f>
        <v>1257.492754</v>
      </c>
      <c r="G18" s="287">
        <f>+'16-07'!I71</f>
        <v>530.980962</v>
      </c>
      <c r="H18" s="291"/>
      <c r="I18" s="288"/>
      <c r="J18" s="277">
        <v>14552.307472727272</v>
      </c>
      <c r="K18" s="277">
        <f t="shared" si="1"/>
        <v>13760.71038</v>
      </c>
      <c r="L18" s="289">
        <f t="shared" si="2"/>
        <v>0.9456033283</v>
      </c>
      <c r="M18" s="275"/>
      <c r="N18" s="275"/>
      <c r="O18" s="275"/>
      <c r="P18" s="289">
        <f t="shared" si="3"/>
        <v>-0.03439667175</v>
      </c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</row>
    <row r="19" ht="26.25" customHeight="1">
      <c r="A19" s="286">
        <f>+'19-07'!I4</f>
        <v>44396</v>
      </c>
      <c r="B19" s="287">
        <f>+'19-07'!B84</f>
        <v>15391.307</v>
      </c>
      <c r="C19" s="287">
        <f>+'19-07'!C84</f>
        <v>13772.1385</v>
      </c>
      <c r="D19" s="287">
        <f>+'19-07'!D84</f>
        <v>0</v>
      </c>
      <c r="E19" s="287">
        <f>+'19-07'!E84</f>
        <v>48</v>
      </c>
      <c r="F19" s="287">
        <f>+'19-07'!H84</f>
        <v>1239.000214</v>
      </c>
      <c r="G19" s="287">
        <f>+'19-07'!I84</f>
        <v>332.168287</v>
      </c>
      <c r="H19" s="186"/>
      <c r="I19" s="288"/>
      <c r="J19" s="277">
        <v>14338.778983852275</v>
      </c>
      <c r="K19" s="277">
        <f t="shared" si="1"/>
        <v>13820.1385</v>
      </c>
      <c r="L19" s="289">
        <f t="shared" si="2"/>
        <v>0.9638295224</v>
      </c>
      <c r="M19" s="275"/>
      <c r="N19" s="275"/>
      <c r="O19" s="275"/>
      <c r="P19" s="289">
        <f t="shared" si="3"/>
        <v>-0.01617047762</v>
      </c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</row>
    <row r="20" ht="26.25" customHeight="1">
      <c r="A20" s="286">
        <f>+'21-07'!I4</f>
        <v>44398</v>
      </c>
      <c r="B20" s="287">
        <f>+'21-07'!B114</f>
        <v>38119.5787</v>
      </c>
      <c r="C20" s="287">
        <f>+'21-07'!C114</f>
        <v>34902.05687</v>
      </c>
      <c r="D20" s="287">
        <f>+'21-07'!D114</f>
        <v>275.7568</v>
      </c>
      <c r="E20" s="287">
        <f>+'21-07'!E114</f>
        <v>119.4</v>
      </c>
      <c r="F20" s="287">
        <f>+'21-07'!H114</f>
        <v>2784.813932</v>
      </c>
      <c r="G20" s="287">
        <f>+'21-07'!I114</f>
        <v>37.55110288</v>
      </c>
      <c r="H20" s="186"/>
      <c r="I20" s="288"/>
      <c r="J20" s="277">
        <v>36217.34479784644</v>
      </c>
      <c r="K20" s="277">
        <f t="shared" si="1"/>
        <v>35021.45687</v>
      </c>
      <c r="L20" s="289">
        <f t="shared" si="2"/>
        <v>0.9669802428</v>
      </c>
      <c r="M20" s="275"/>
      <c r="N20" s="275"/>
      <c r="O20" s="275"/>
      <c r="P20" s="289">
        <f t="shared" si="3"/>
        <v>-0.01301975722</v>
      </c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</row>
    <row r="21" ht="26.25" customHeight="1">
      <c r="A21" s="286">
        <f>+'26-07'!I4</f>
        <v>44403</v>
      </c>
      <c r="B21" s="292">
        <f>+'26-07'!B77</f>
        <v>2227.035</v>
      </c>
      <c r="C21" s="292">
        <f>+'26-07'!C77</f>
        <v>1016.11326</v>
      </c>
      <c r="D21" s="292">
        <f>+'26-07'!D77</f>
        <v>0</v>
      </c>
      <c r="E21" s="292">
        <f>+'26-07'!E77</f>
        <v>223.2</v>
      </c>
      <c r="F21" s="292">
        <f>+'26-07'!H77</f>
        <v>166.4654655</v>
      </c>
      <c r="G21" s="292">
        <f>+'26-07'!I77</f>
        <v>821.2562745</v>
      </c>
      <c r="H21" s="293"/>
      <c r="I21" s="288"/>
      <c r="J21" s="277">
        <v>2195.624349882601</v>
      </c>
      <c r="K21" s="277">
        <f t="shared" si="1"/>
        <v>1239.31326</v>
      </c>
      <c r="L21" s="289">
        <f t="shared" si="2"/>
        <v>0.5644468554</v>
      </c>
      <c r="M21" s="275"/>
      <c r="N21" s="275"/>
      <c r="O21" s="275"/>
      <c r="P21" s="289">
        <f t="shared" si="3"/>
        <v>-0.4155531446</v>
      </c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</row>
    <row r="22" ht="26.25" customHeight="1">
      <c r="A22" s="286">
        <f>+'28-07'!I4</f>
        <v>44405</v>
      </c>
      <c r="B22" s="292">
        <f>+'28-07'!B99</f>
        <v>26639.44023</v>
      </c>
      <c r="C22" s="292">
        <f>+'28-07'!C99</f>
        <v>22815.04193</v>
      </c>
      <c r="D22" s="292">
        <f>+'28-07'!D99</f>
        <v>314.1260415</v>
      </c>
      <c r="E22" s="292">
        <f>+'28-07'!E99</f>
        <v>211.8</v>
      </c>
      <c r="F22" s="292">
        <f>+'28-07'!H99</f>
        <v>2193.676458</v>
      </c>
      <c r="G22" s="292">
        <f>+'28-07'!I99</f>
        <v>1104.795804</v>
      </c>
      <c r="H22" s="293"/>
      <c r="I22" s="288"/>
      <c r="J22" s="277">
        <v>24901.694751127274</v>
      </c>
      <c r="K22" s="277">
        <f t="shared" si="1"/>
        <v>23026.84193</v>
      </c>
      <c r="L22" s="289">
        <f t="shared" si="2"/>
        <v>0.9247098304</v>
      </c>
      <c r="M22" s="275"/>
      <c r="N22" s="275"/>
      <c r="O22" s="275"/>
      <c r="P22" s="289">
        <f t="shared" si="3"/>
        <v>-0.05529016963</v>
      </c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</row>
    <row r="23" ht="26.25" customHeight="1">
      <c r="A23" s="286">
        <f>+'30-07'!I4</f>
        <v>44407</v>
      </c>
      <c r="B23" s="292">
        <f>+'30-07'!B86</f>
        <v>27923.4452</v>
      </c>
      <c r="C23" s="292">
        <f>+'30-07'!C86</f>
        <v>24819.40632</v>
      </c>
      <c r="D23" s="292">
        <f>+'30-07'!D86</f>
        <v>206.7182784</v>
      </c>
      <c r="E23" s="292">
        <f>+'30-07'!E86</f>
        <v>165</v>
      </c>
      <c r="F23" s="292">
        <f>+'30-07'!H86</f>
        <v>2225.907767</v>
      </c>
      <c r="G23" s="292">
        <f>+'30-07'!I86</f>
        <v>506.4128377</v>
      </c>
      <c r="H23" s="186"/>
      <c r="I23" s="288"/>
      <c r="J23" s="277">
        <v>27061.35127912715</v>
      </c>
      <c r="K23" s="277">
        <f t="shared" si="1"/>
        <v>24984.40632</v>
      </c>
      <c r="L23" s="289">
        <f t="shared" si="2"/>
        <v>0.9232505081</v>
      </c>
      <c r="M23" s="275"/>
      <c r="N23" s="275"/>
      <c r="O23" s="275"/>
      <c r="P23" s="289">
        <f t="shared" si="3"/>
        <v>-0.05674949193</v>
      </c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</row>
    <row r="24" ht="29.25" customHeight="1">
      <c r="A24" s="294" t="s">
        <v>133</v>
      </c>
      <c r="B24" s="295">
        <f t="shared" ref="B24:G24" si="5">SUM(B7:B23)</f>
        <v>351205.2155</v>
      </c>
      <c r="C24" s="295">
        <f t="shared" si="5"/>
        <v>313076.9291</v>
      </c>
      <c r="D24" s="295">
        <f t="shared" si="5"/>
        <v>3434.244845</v>
      </c>
      <c r="E24" s="295">
        <f t="shared" si="5"/>
        <v>2526.6</v>
      </c>
      <c r="F24" s="295">
        <f t="shared" si="5"/>
        <v>18381.26051</v>
      </c>
      <c r="G24" s="295">
        <f t="shared" si="5"/>
        <v>13786.18105</v>
      </c>
      <c r="H24" s="296"/>
      <c r="I24" s="297"/>
      <c r="J24" s="298">
        <f t="shared" ref="J24:K24" si="6">+SUM(J7:J23)</f>
        <v>334589.2881</v>
      </c>
      <c r="K24" s="298">
        <f t="shared" si="6"/>
        <v>315603.5291</v>
      </c>
      <c r="L24" s="275">
        <f t="shared" si="2"/>
        <v>0.9432565245</v>
      </c>
      <c r="M24" s="275"/>
      <c r="N24" s="275"/>
      <c r="O24" s="275"/>
      <c r="P24" s="289">
        <f t="shared" si="3"/>
        <v>-0.03674347546</v>
      </c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</row>
    <row r="25" ht="24.75" customHeight="1">
      <c r="A25" s="299" t="s">
        <v>49</v>
      </c>
      <c r="B25" s="300"/>
      <c r="C25" s="301">
        <f>+C24/B24</f>
        <v>0.8914358765</v>
      </c>
      <c r="D25" s="302">
        <f>+D24/B24</f>
        <v>0.00977845628</v>
      </c>
      <c r="E25" s="302">
        <f>+E24/B24</f>
        <v>0.007194084508</v>
      </c>
      <c r="F25" s="301">
        <f>+F24/B24</f>
        <v>0.05233766384</v>
      </c>
      <c r="G25" s="302">
        <f>+G24/B24</f>
        <v>0.03925391891</v>
      </c>
      <c r="H25" s="296"/>
      <c r="I25" s="275"/>
      <c r="J25" s="277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</row>
    <row r="26" ht="24.0" customHeight="1">
      <c r="A26" s="303" t="s">
        <v>134</v>
      </c>
      <c r="B26" s="304"/>
      <c r="C26" s="305"/>
      <c r="D26" s="306">
        <v>0.0053</v>
      </c>
      <c r="E26" s="306">
        <v>0.0084</v>
      </c>
      <c r="F26" s="305"/>
      <c r="G26" s="307">
        <v>0.0061</v>
      </c>
      <c r="H26" s="296"/>
      <c r="I26" s="275"/>
      <c r="J26" s="277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</row>
    <row r="27" ht="24.0" customHeight="1">
      <c r="A27" s="308"/>
      <c r="B27" s="309"/>
      <c r="C27" s="275"/>
      <c r="D27" s="275"/>
      <c r="E27" s="275"/>
      <c r="F27" s="275"/>
      <c r="G27" s="309"/>
      <c r="H27" s="310"/>
      <c r="I27" s="275"/>
      <c r="J27" s="277"/>
      <c r="K27" s="311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</row>
    <row r="28" ht="23.25" customHeight="1">
      <c r="A28" s="312"/>
      <c r="B28" s="275"/>
      <c r="C28" s="275"/>
      <c r="D28" s="275" t="s">
        <v>135</v>
      </c>
      <c r="E28" s="275"/>
      <c r="F28" s="313">
        <f>+D24+E24+F24+G24</f>
        <v>38128.2864</v>
      </c>
      <c r="G28" s="275"/>
      <c r="H28" s="314"/>
      <c r="I28" s="275"/>
      <c r="J28" s="277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</row>
    <row r="29" ht="20.25" customHeight="1">
      <c r="A29" s="312"/>
      <c r="B29" s="275"/>
      <c r="C29" s="275"/>
      <c r="D29" s="275" t="s">
        <v>136</v>
      </c>
      <c r="E29" s="275"/>
      <c r="F29" s="315">
        <f>+F28/B24</f>
        <v>0.1085641235</v>
      </c>
      <c r="G29" s="275"/>
      <c r="H29" s="288"/>
      <c r="I29" s="275"/>
      <c r="J29" s="277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</row>
    <row r="30" ht="20.25" customHeight="1">
      <c r="A30" s="312"/>
      <c r="B30" s="275"/>
      <c r="C30" s="275"/>
      <c r="D30" s="275" t="s">
        <v>137</v>
      </c>
      <c r="E30" s="275"/>
      <c r="F30" s="315">
        <f t="shared" ref="F30:F31" si="7">+D25+E25+G25</f>
        <v>0.0562264597</v>
      </c>
      <c r="G30" s="275"/>
      <c r="H30" s="288"/>
      <c r="I30" s="275"/>
      <c r="J30" s="277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</row>
    <row r="31" ht="20.25" customHeight="1">
      <c r="A31" s="312"/>
      <c r="B31" s="275"/>
      <c r="C31" s="304" t="s">
        <v>138</v>
      </c>
      <c r="D31" s="304"/>
      <c r="E31" s="304"/>
      <c r="F31" s="307">
        <f t="shared" si="7"/>
        <v>0.0198</v>
      </c>
      <c r="G31" s="275"/>
      <c r="H31" s="316"/>
      <c r="I31" s="275"/>
      <c r="J31" s="277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</row>
    <row r="32" ht="20.25" customHeight="1">
      <c r="A32" s="312" t="s">
        <v>139</v>
      </c>
      <c r="B32" s="275"/>
      <c r="C32" s="275"/>
      <c r="D32" s="317">
        <v>9.0</v>
      </c>
      <c r="E32" s="275"/>
      <c r="F32" s="275"/>
      <c r="G32" s="275"/>
      <c r="H32" s="316"/>
      <c r="I32" s="275"/>
      <c r="J32" s="277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</row>
    <row r="33" ht="20.25" customHeight="1">
      <c r="A33" s="312"/>
      <c r="B33" s="275"/>
      <c r="C33" s="275" t="s">
        <v>140</v>
      </c>
      <c r="D33" s="318">
        <f t="shared" ref="D33:E33" si="8">+$D$32*D24</f>
        <v>30908.2036</v>
      </c>
      <c r="E33" s="318">
        <f t="shared" si="8"/>
        <v>22739.4</v>
      </c>
      <c r="F33" s="318"/>
      <c r="G33" s="318">
        <f>+$D$32*G24</f>
        <v>124075.6294</v>
      </c>
      <c r="H33" s="316"/>
      <c r="I33" s="275"/>
      <c r="J33" s="277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275"/>
      <c r="AD33" s="275"/>
    </row>
    <row r="34" ht="21.0" customHeight="1">
      <c r="A34" s="319"/>
      <c r="B34" s="320"/>
      <c r="C34" s="320"/>
      <c r="D34" s="320"/>
      <c r="E34" s="320"/>
      <c r="F34" s="320"/>
      <c r="G34" s="320"/>
      <c r="H34" s="321"/>
      <c r="I34" s="275"/>
      <c r="J34" s="277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5"/>
      <c r="AC34" s="275"/>
      <c r="AD34" s="275"/>
    </row>
    <row r="35" ht="20.25" customHeight="1">
      <c r="A35" s="278"/>
      <c r="B35" s="275"/>
      <c r="C35" s="275"/>
      <c r="D35" s="275"/>
      <c r="E35" s="275"/>
      <c r="F35" s="275"/>
      <c r="G35" s="275"/>
      <c r="H35" s="276"/>
      <c r="I35" s="275"/>
      <c r="J35" s="277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</row>
    <row r="36" ht="20.25" customHeight="1">
      <c r="A36" s="278"/>
      <c r="B36" s="275"/>
      <c r="C36" s="275"/>
      <c r="D36" s="275"/>
      <c r="E36" s="275"/>
      <c r="F36" s="311"/>
      <c r="G36" s="275"/>
      <c r="H36" s="276"/>
      <c r="I36" s="275"/>
      <c r="J36" s="277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</row>
    <row r="37" ht="20.25" customHeight="1">
      <c r="A37" s="278"/>
      <c r="B37" s="275"/>
      <c r="C37" s="275"/>
      <c r="D37" s="275"/>
      <c r="E37" s="311"/>
      <c r="F37" s="275"/>
      <c r="G37" s="275"/>
      <c r="H37" s="276"/>
      <c r="I37" s="275"/>
      <c r="J37" s="277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  <c r="AA37" s="275"/>
      <c r="AB37" s="275"/>
      <c r="AC37" s="275"/>
      <c r="AD37" s="275"/>
    </row>
    <row r="38" ht="21.75" customHeight="1">
      <c r="A38" s="278"/>
      <c r="B38" s="275"/>
      <c r="C38" s="275"/>
      <c r="D38" s="322" t="s">
        <v>31</v>
      </c>
      <c r="E38" s="323" t="str">
        <f t="shared" ref="E38:E39" si="9">+#REF!+#REF!+#REF!+#REF!+#REF!+#REF!+#REF!+#REF!+#REF!+#REF!+#REF!+#REF!+#REF!+#REF!+#REF!+#REF!+#REF!+#REF!+#REF!+#REF!+#REF!+#REF!+#REF!+#REF!+#REF!+#REF!+#REF!+#REF!</f>
        <v>#REF!</v>
      </c>
      <c r="F38" s="275"/>
      <c r="G38" s="275"/>
      <c r="H38" s="276"/>
      <c r="I38" s="275"/>
      <c r="J38" s="277"/>
      <c r="K38" s="275"/>
      <c r="L38" s="275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5"/>
      <c r="AA38" s="275"/>
      <c r="AB38" s="275"/>
      <c r="AC38" s="275"/>
      <c r="AD38" s="275"/>
    </row>
    <row r="39" ht="21.75" customHeight="1">
      <c r="A39" s="278"/>
      <c r="B39" s="275"/>
      <c r="C39" s="275"/>
      <c r="D39" s="322" t="s">
        <v>34</v>
      </c>
      <c r="E39" s="323" t="str">
        <f t="shared" si="9"/>
        <v>#REF!</v>
      </c>
      <c r="F39" s="275"/>
      <c r="G39" s="275"/>
      <c r="H39" s="276"/>
      <c r="I39" s="275"/>
      <c r="J39" s="277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275"/>
      <c r="AD39" s="275"/>
    </row>
    <row r="40" ht="20.25" customHeight="1">
      <c r="A40" s="278"/>
      <c r="B40" s="275"/>
      <c r="C40" s="275"/>
      <c r="D40" s="275"/>
      <c r="E40" s="324" t="str">
        <f>SUM(E38:E39)</f>
        <v>#REF!</v>
      </c>
      <c r="F40" s="275"/>
      <c r="G40" s="275"/>
      <c r="H40" s="276"/>
      <c r="I40" s="275"/>
      <c r="J40" s="277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  <c r="AA40" s="275"/>
      <c r="AB40" s="275"/>
      <c r="AC40" s="275"/>
      <c r="AD40" s="275"/>
    </row>
    <row r="41" ht="20.25" customHeight="1">
      <c r="A41" s="278"/>
      <c r="B41" s="275"/>
      <c r="C41" s="275"/>
      <c r="D41" s="275"/>
      <c r="E41" s="275"/>
      <c r="F41" s="275"/>
      <c r="G41" s="275"/>
      <c r="H41" s="276"/>
      <c r="I41" s="275"/>
      <c r="J41" s="277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5"/>
      <c r="AC41" s="275"/>
      <c r="AD41" s="275"/>
    </row>
    <row r="42" ht="20.25" customHeight="1">
      <c r="A42" s="278"/>
      <c r="B42" s="275"/>
      <c r="C42" s="275"/>
      <c r="D42" s="275"/>
      <c r="E42" s="275"/>
      <c r="F42" s="275"/>
      <c r="G42" s="275"/>
      <c r="H42" s="276"/>
      <c r="I42" s="275"/>
      <c r="J42" s="277"/>
      <c r="K42" s="275"/>
      <c r="L42" s="275"/>
      <c r="M42" s="275"/>
      <c r="N42" s="275"/>
      <c r="O42" s="275"/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5"/>
      <c r="AA42" s="275"/>
      <c r="AB42" s="275"/>
      <c r="AC42" s="275"/>
      <c r="AD42" s="275"/>
    </row>
    <row r="43" ht="20.25" customHeight="1">
      <c r="A43" s="278"/>
      <c r="B43" s="275"/>
      <c r="C43" s="275"/>
      <c r="D43" s="275"/>
      <c r="E43" s="275"/>
      <c r="F43" s="275"/>
      <c r="G43" s="275"/>
      <c r="H43" s="276"/>
      <c r="I43" s="275"/>
      <c r="J43" s="277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  <c r="AA43" s="275"/>
      <c r="AB43" s="275"/>
      <c r="AC43" s="275"/>
      <c r="AD43" s="275"/>
    </row>
    <row r="44" ht="20.25" customHeight="1">
      <c r="A44" s="278"/>
      <c r="B44" s="275"/>
      <c r="C44" s="275"/>
      <c r="D44" s="275"/>
      <c r="E44" s="275"/>
      <c r="F44" s="275"/>
      <c r="G44" s="275"/>
      <c r="H44" s="276"/>
      <c r="I44" s="275"/>
      <c r="J44" s="277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  <c r="AA44" s="275"/>
      <c r="AB44" s="275"/>
      <c r="AC44" s="275"/>
      <c r="AD44" s="275"/>
    </row>
    <row r="45" ht="20.25" customHeight="1">
      <c r="A45" s="278"/>
      <c r="B45" s="275"/>
      <c r="C45" s="275"/>
      <c r="D45" s="275"/>
      <c r="E45" s="275"/>
      <c r="F45" s="275"/>
      <c r="G45" s="275"/>
      <c r="H45" s="276"/>
      <c r="I45" s="275"/>
      <c r="J45" s="277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  <c r="AA45" s="275"/>
      <c r="AB45" s="275"/>
      <c r="AC45" s="275"/>
      <c r="AD45" s="275"/>
    </row>
    <row r="46" ht="20.25" customHeight="1">
      <c r="A46" s="278"/>
      <c r="B46" s="275"/>
      <c r="C46" s="275"/>
      <c r="D46" s="275"/>
      <c r="E46" s="275"/>
      <c r="F46" s="275"/>
      <c r="G46" s="275"/>
      <c r="H46" s="276"/>
      <c r="I46" s="275"/>
      <c r="J46" s="277"/>
      <c r="K46" s="275"/>
      <c r="L46" s="275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</row>
    <row r="47" ht="20.25" customHeight="1">
      <c r="A47" s="278"/>
      <c r="B47" s="275"/>
      <c r="C47" s="275"/>
      <c r="D47" s="275"/>
      <c r="E47" s="275"/>
      <c r="F47" s="275"/>
      <c r="G47" s="275"/>
      <c r="H47" s="276"/>
      <c r="I47" s="275"/>
      <c r="J47" s="277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</row>
    <row r="48" ht="20.25" customHeight="1">
      <c r="A48" s="278"/>
      <c r="B48" s="275"/>
      <c r="C48" s="275"/>
      <c r="D48" s="275"/>
      <c r="E48" s="275"/>
      <c r="F48" s="275"/>
      <c r="G48" s="275"/>
      <c r="H48" s="276"/>
      <c r="I48" s="275"/>
      <c r="J48" s="277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5"/>
      <c r="AA48" s="275"/>
      <c r="AB48" s="275"/>
      <c r="AC48" s="275"/>
      <c r="AD48" s="275"/>
    </row>
    <row r="49" ht="20.25" customHeight="1">
      <c r="A49" s="278"/>
      <c r="B49" s="275"/>
      <c r="C49" s="275"/>
      <c r="D49" s="275"/>
      <c r="E49" s="275"/>
      <c r="F49" s="275"/>
      <c r="G49" s="275"/>
      <c r="H49" s="276"/>
      <c r="I49" s="275"/>
      <c r="J49" s="277"/>
      <c r="K49" s="275"/>
      <c r="L49" s="275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</row>
    <row r="50" ht="20.25" customHeight="1">
      <c r="A50" s="278"/>
      <c r="B50" s="275"/>
      <c r="C50" s="275"/>
      <c r="D50" s="275"/>
      <c r="E50" s="275"/>
      <c r="F50" s="275"/>
      <c r="G50" s="275"/>
      <c r="H50" s="275"/>
      <c r="I50" s="275"/>
      <c r="J50" s="277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</row>
    <row r="51" ht="20.25" customHeight="1">
      <c r="A51" s="277">
        <v>8609.290336132979</v>
      </c>
      <c r="B51" s="275">
        <v>923.0674298825757</v>
      </c>
      <c r="C51" s="275">
        <v>14854.804865641168</v>
      </c>
      <c r="D51" s="275">
        <v>11923.855691847199</v>
      </c>
      <c r="E51" s="275">
        <v>3248.143313518988</v>
      </c>
      <c r="F51" s="275">
        <v>34108.58062472523</v>
      </c>
      <c r="G51" s="275">
        <v>32875.619886258544</v>
      </c>
      <c r="H51" s="276">
        <v>27466.229579091956</v>
      </c>
      <c r="I51" s="275">
        <v>26201.757629883567</v>
      </c>
      <c r="J51" s="277">
        <v>41643.99077601315</v>
      </c>
      <c r="K51" s="275">
        <v>21111.996376727264</v>
      </c>
      <c r="L51" s="275">
        <v>15064.347472727273</v>
      </c>
      <c r="M51" s="275">
        <v>14843.288983852275</v>
      </c>
      <c r="N51" s="275">
        <v>38011.84479784644</v>
      </c>
      <c r="O51" s="275">
        <v>2243.624349882601</v>
      </c>
      <c r="P51" s="275">
        <v>26134.694751127274</v>
      </c>
      <c r="Q51" s="275">
        <v>28070.151279127145</v>
      </c>
      <c r="R51" s="275"/>
      <c r="S51" s="275"/>
      <c r="T51" s="275"/>
      <c r="U51" s="275"/>
      <c r="V51" s="275"/>
      <c r="W51" s="275"/>
      <c r="X51" s="275"/>
      <c r="Y51" s="275"/>
      <c r="Z51" s="275"/>
      <c r="AA51" s="275"/>
      <c r="AB51" s="275"/>
      <c r="AC51" s="275"/>
      <c r="AD51" s="275"/>
    </row>
    <row r="52" ht="20.25" customHeight="1">
      <c r="A52" s="275"/>
      <c r="B52" s="275"/>
      <c r="C52" s="275"/>
      <c r="D52" s="275"/>
      <c r="E52" s="275"/>
      <c r="F52" s="275"/>
      <c r="G52" s="275"/>
      <c r="H52" s="276"/>
      <c r="I52" s="275"/>
      <c r="J52" s="277"/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  <c r="AA52" s="275"/>
      <c r="AB52" s="275"/>
      <c r="AC52" s="275"/>
      <c r="AD52" s="275"/>
    </row>
    <row r="53" ht="20.25" customHeight="1">
      <c r="A53" s="275">
        <v>220.15</v>
      </c>
      <c r="B53" s="275">
        <v>27.8</v>
      </c>
      <c r="C53" s="275">
        <v>629.200000000001</v>
      </c>
      <c r="D53" s="275">
        <v>393.9999999999985</v>
      </c>
      <c r="E53" s="275">
        <v>12.9999999999985</v>
      </c>
      <c r="F53" s="275">
        <v>928.0000000000008</v>
      </c>
      <c r="G53" s="275">
        <v>1179.0000000000052</v>
      </c>
      <c r="H53" s="275">
        <v>1361.0</v>
      </c>
      <c r="I53" s="275">
        <v>939.0</v>
      </c>
      <c r="J53" s="277">
        <v>1187.9999999999986</v>
      </c>
      <c r="K53" s="275">
        <v>765.9999999999991</v>
      </c>
      <c r="L53" s="275">
        <v>512.04</v>
      </c>
      <c r="M53" s="275">
        <v>504.51</v>
      </c>
      <c r="N53" s="275">
        <v>1794.4999999999973</v>
      </c>
      <c r="O53" s="275">
        <v>48.0</v>
      </c>
      <c r="P53" s="275">
        <v>1233.0</v>
      </c>
      <c r="Q53" s="275">
        <v>1008.7999999999959</v>
      </c>
      <c r="R53" s="275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</row>
    <row r="54" ht="20.25" customHeight="1">
      <c r="A54" s="275"/>
      <c r="B54" s="275"/>
      <c r="C54" s="275"/>
      <c r="D54" s="275"/>
      <c r="E54" s="275"/>
      <c r="F54" s="275"/>
      <c r="G54" s="275"/>
      <c r="H54" s="275"/>
      <c r="I54" s="275"/>
      <c r="J54" s="277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</row>
    <row r="55" ht="20.25" customHeight="1">
      <c r="A55" s="277">
        <v>8389.14033613298</v>
      </c>
      <c r="B55" s="277">
        <v>895.2674298825757</v>
      </c>
      <c r="C55" s="277">
        <v>14225.604865641168</v>
      </c>
      <c r="D55" s="277">
        <v>11529.8556918472</v>
      </c>
      <c r="E55" s="277">
        <v>3235.1433135189895</v>
      </c>
      <c r="F55" s="277">
        <v>33180.58062472523</v>
      </c>
      <c r="G55" s="277">
        <v>31696.61988625854</v>
      </c>
      <c r="H55" s="277">
        <v>26105.229579091956</v>
      </c>
      <c r="I55" s="277">
        <v>25262.757629883567</v>
      </c>
      <c r="J55" s="277">
        <v>40455.99077601315</v>
      </c>
      <c r="K55" s="277">
        <v>20345.996376727264</v>
      </c>
      <c r="L55" s="277">
        <v>14552.307472727272</v>
      </c>
      <c r="M55" s="277">
        <v>14338.778983852275</v>
      </c>
      <c r="N55" s="277">
        <v>36217.34479784644</v>
      </c>
      <c r="O55" s="277">
        <v>2195.624349882601</v>
      </c>
      <c r="P55" s="277">
        <v>24901.694751127274</v>
      </c>
      <c r="Q55" s="277">
        <v>27061.35127912715</v>
      </c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</row>
    <row r="56" ht="20.25" customHeight="1">
      <c r="A56" s="275"/>
      <c r="B56" s="275"/>
      <c r="C56" s="275"/>
      <c r="D56" s="275"/>
      <c r="E56" s="275"/>
      <c r="F56" s="275"/>
      <c r="G56" s="275"/>
      <c r="H56" s="275"/>
      <c r="I56" s="275"/>
      <c r="J56" s="277"/>
      <c r="K56" s="275"/>
      <c r="L56" s="275"/>
      <c r="M56" s="275"/>
      <c r="N56" s="275"/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</row>
    <row r="57" ht="20.25" customHeight="1">
      <c r="A57" s="275"/>
      <c r="B57" s="275"/>
      <c r="C57" s="275"/>
      <c r="D57" s="275"/>
      <c r="E57" s="275"/>
      <c r="F57" s="275"/>
      <c r="G57" s="275"/>
      <c r="H57" s="276"/>
      <c r="I57" s="275"/>
      <c r="J57" s="277"/>
      <c r="K57" s="275"/>
      <c r="L57" s="275"/>
      <c r="M57" s="275"/>
      <c r="N57" s="275"/>
      <c r="O57" s="275"/>
      <c r="P57" s="275"/>
      <c r="Q57" s="275"/>
      <c r="R57" s="275"/>
      <c r="S57" s="275"/>
      <c r="T57" s="275"/>
      <c r="U57" s="275"/>
      <c r="V57" s="275"/>
      <c r="W57" s="275"/>
      <c r="X57" s="275"/>
      <c r="Y57" s="275"/>
      <c r="Z57" s="275"/>
      <c r="AA57" s="275"/>
      <c r="AB57" s="275"/>
      <c r="AC57" s="275"/>
      <c r="AD57" s="275"/>
    </row>
    <row r="58" ht="20.25" customHeight="1">
      <c r="A58" s="275"/>
      <c r="B58" s="275"/>
      <c r="C58" s="275"/>
      <c r="D58" s="275"/>
      <c r="E58" s="275"/>
      <c r="F58" s="275"/>
      <c r="G58" s="275"/>
      <c r="H58" s="276"/>
      <c r="I58" s="275"/>
      <c r="J58" s="277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  <c r="AA58" s="275"/>
      <c r="AB58" s="275"/>
      <c r="AC58" s="275"/>
      <c r="AD58" s="275"/>
    </row>
    <row r="59" ht="20.25" customHeight="1">
      <c r="A59" s="278"/>
      <c r="B59" s="275"/>
      <c r="C59" s="275"/>
      <c r="D59" s="275"/>
      <c r="E59" s="275"/>
      <c r="F59" s="275"/>
      <c r="G59" s="275"/>
      <c r="H59" s="276"/>
      <c r="I59" s="275"/>
      <c r="J59" s="277"/>
      <c r="K59" s="275"/>
      <c r="L59" s="275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  <c r="AA59" s="275"/>
      <c r="AB59" s="275"/>
      <c r="AC59" s="275"/>
      <c r="AD59" s="275"/>
    </row>
    <row r="60" ht="20.25" customHeight="1">
      <c r="A60" s="278"/>
      <c r="B60" s="275"/>
      <c r="C60" s="275"/>
      <c r="D60" s="275"/>
      <c r="E60" s="275"/>
      <c r="F60" s="275"/>
      <c r="G60" s="275"/>
      <c r="H60" s="276"/>
      <c r="I60" s="275"/>
      <c r="J60" s="277"/>
      <c r="K60" s="275"/>
      <c r="L60" s="275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  <c r="AA60" s="275"/>
      <c r="AB60" s="275"/>
      <c r="AC60" s="275"/>
      <c r="AD60" s="275"/>
    </row>
    <row r="61" ht="20.25" customHeight="1">
      <c r="A61" s="278"/>
      <c r="B61" s="275"/>
      <c r="C61" s="275"/>
      <c r="D61" s="275"/>
      <c r="E61" s="275"/>
      <c r="F61" s="275"/>
      <c r="G61" s="275"/>
      <c r="H61" s="276"/>
      <c r="I61" s="275"/>
      <c r="J61" s="277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  <c r="AA61" s="275"/>
      <c r="AB61" s="275"/>
      <c r="AC61" s="275"/>
      <c r="AD61" s="275"/>
    </row>
    <row r="62" ht="20.25" customHeight="1">
      <c r="A62" s="278"/>
      <c r="B62" s="275"/>
      <c r="C62" s="275"/>
      <c r="D62" s="275"/>
      <c r="E62" s="275"/>
      <c r="F62" s="275"/>
      <c r="G62" s="275"/>
      <c r="H62" s="276"/>
      <c r="I62" s="275"/>
      <c r="J62" s="277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5"/>
      <c r="AD62" s="275"/>
    </row>
    <row r="63" ht="20.25" customHeight="1">
      <c r="A63" s="278"/>
      <c r="B63" s="275"/>
      <c r="C63" s="275"/>
      <c r="D63" s="275"/>
      <c r="E63" s="275"/>
      <c r="F63" s="275"/>
      <c r="G63" s="275"/>
      <c r="H63" s="276"/>
      <c r="I63" s="275"/>
      <c r="J63" s="277"/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5"/>
      <c r="AD63" s="275"/>
    </row>
    <row r="64" ht="20.25" customHeight="1">
      <c r="A64" s="278"/>
      <c r="B64" s="275"/>
      <c r="C64" s="275"/>
      <c r="D64" s="275"/>
      <c r="E64" s="275"/>
      <c r="F64" s="275"/>
      <c r="G64" s="275"/>
      <c r="H64" s="276"/>
      <c r="I64" s="275"/>
      <c r="J64" s="277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</row>
    <row r="65" ht="20.25" customHeight="1">
      <c r="A65" s="278"/>
      <c r="B65" s="275"/>
      <c r="C65" s="275"/>
      <c r="D65" s="275"/>
      <c r="E65" s="275"/>
      <c r="F65" s="275"/>
      <c r="G65" s="275"/>
      <c r="H65" s="276"/>
      <c r="I65" s="275"/>
      <c r="J65" s="277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  <c r="AA65" s="275"/>
      <c r="AB65" s="275"/>
      <c r="AC65" s="275"/>
      <c r="AD65" s="275"/>
    </row>
    <row r="66" ht="20.25" customHeight="1">
      <c r="A66" s="278"/>
      <c r="B66" s="275"/>
      <c r="C66" s="275"/>
      <c r="D66" s="275"/>
      <c r="E66" s="275"/>
      <c r="F66" s="275"/>
      <c r="G66" s="275"/>
      <c r="H66" s="276"/>
      <c r="I66" s="275"/>
      <c r="J66" s="277"/>
      <c r="K66" s="275"/>
      <c r="L66" s="275"/>
      <c r="M66" s="275"/>
      <c r="N66" s="275"/>
      <c r="O66" s="275"/>
      <c r="P66" s="275"/>
      <c r="Q66" s="275"/>
      <c r="R66" s="275"/>
      <c r="S66" s="275"/>
      <c r="T66" s="275"/>
      <c r="U66" s="275"/>
      <c r="V66" s="275"/>
      <c r="W66" s="275"/>
      <c r="X66" s="275"/>
      <c r="Y66" s="275"/>
      <c r="Z66" s="275"/>
      <c r="AA66" s="275"/>
      <c r="AB66" s="275"/>
      <c r="AC66" s="275"/>
      <c r="AD66" s="275"/>
    </row>
    <row r="67" ht="20.25" customHeight="1">
      <c r="A67" s="278"/>
      <c r="B67" s="275"/>
      <c r="C67" s="275"/>
      <c r="D67" s="275"/>
      <c r="E67" s="275"/>
      <c r="F67" s="275"/>
      <c r="G67" s="275"/>
      <c r="H67" s="276"/>
      <c r="I67" s="275"/>
      <c r="J67" s="277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5"/>
      <c r="AB67" s="275"/>
      <c r="AC67" s="275"/>
      <c r="AD67" s="275"/>
    </row>
    <row r="68" ht="20.25" customHeight="1">
      <c r="A68" s="278"/>
      <c r="B68" s="275"/>
      <c r="C68" s="275"/>
      <c r="D68" s="275"/>
      <c r="E68" s="275"/>
      <c r="F68" s="275"/>
      <c r="G68" s="275"/>
      <c r="H68" s="276"/>
      <c r="I68" s="275"/>
      <c r="J68" s="277"/>
      <c r="K68" s="275"/>
      <c r="L68" s="275"/>
      <c r="M68" s="275"/>
      <c r="N68" s="275"/>
      <c r="O68" s="275"/>
      <c r="P68" s="275"/>
      <c r="Q68" s="275"/>
      <c r="R68" s="275"/>
      <c r="S68" s="275"/>
      <c r="T68" s="275"/>
      <c r="U68" s="275"/>
      <c r="V68" s="275"/>
      <c r="W68" s="275"/>
      <c r="X68" s="275"/>
      <c r="Y68" s="275"/>
      <c r="Z68" s="275"/>
      <c r="AA68" s="275"/>
      <c r="AB68" s="275"/>
      <c r="AC68" s="275"/>
      <c r="AD68" s="275"/>
    </row>
    <row r="69" ht="20.25" customHeight="1">
      <c r="A69" s="278"/>
      <c r="B69" s="275"/>
      <c r="C69" s="275"/>
      <c r="D69" s="275"/>
      <c r="E69" s="275"/>
      <c r="F69" s="275"/>
      <c r="G69" s="275"/>
      <c r="H69" s="276"/>
      <c r="I69" s="275"/>
      <c r="J69" s="277"/>
      <c r="K69" s="275"/>
      <c r="L69" s="275"/>
      <c r="M69" s="275"/>
      <c r="N69" s="275"/>
      <c r="O69" s="275"/>
      <c r="P69" s="275"/>
      <c r="Q69" s="275"/>
      <c r="R69" s="275"/>
      <c r="S69" s="275"/>
      <c r="T69" s="275"/>
      <c r="U69" s="275"/>
      <c r="V69" s="275"/>
      <c r="W69" s="275"/>
      <c r="X69" s="275"/>
      <c r="Y69" s="275"/>
      <c r="Z69" s="275"/>
      <c r="AA69" s="275"/>
      <c r="AB69" s="275"/>
      <c r="AC69" s="275"/>
      <c r="AD69" s="275"/>
    </row>
    <row r="70" ht="20.25" customHeight="1">
      <c r="A70" s="278"/>
      <c r="B70" s="275"/>
      <c r="C70" s="275"/>
      <c r="D70" s="275"/>
      <c r="E70" s="275"/>
      <c r="F70" s="275"/>
      <c r="G70" s="275"/>
      <c r="H70" s="276"/>
      <c r="I70" s="275"/>
      <c r="J70" s="277"/>
      <c r="K70" s="275"/>
      <c r="L70" s="275"/>
      <c r="M70" s="275"/>
      <c r="N70" s="275"/>
      <c r="O70" s="275"/>
      <c r="P70" s="275"/>
      <c r="Q70" s="275"/>
      <c r="R70" s="275"/>
      <c r="S70" s="275"/>
      <c r="T70" s="275"/>
      <c r="U70" s="275"/>
      <c r="V70" s="275"/>
      <c r="W70" s="275"/>
      <c r="X70" s="275"/>
      <c r="Y70" s="275"/>
      <c r="Z70" s="275"/>
      <c r="AA70" s="275"/>
      <c r="AB70" s="275"/>
      <c r="AC70" s="275"/>
      <c r="AD70" s="275"/>
    </row>
    <row r="71" ht="20.25" customHeight="1">
      <c r="A71" s="278"/>
      <c r="B71" s="275"/>
      <c r="C71" s="275"/>
      <c r="D71" s="275"/>
      <c r="E71" s="275"/>
      <c r="F71" s="275"/>
      <c r="G71" s="275"/>
      <c r="H71" s="276"/>
      <c r="I71" s="275"/>
      <c r="J71" s="277"/>
      <c r="K71" s="275"/>
      <c r="L71" s="275"/>
      <c r="M71" s="275"/>
      <c r="N71" s="275"/>
      <c r="O71" s="275"/>
      <c r="P71" s="275"/>
      <c r="Q71" s="275"/>
      <c r="R71" s="275"/>
      <c r="S71" s="275"/>
      <c r="T71" s="275"/>
      <c r="U71" s="275"/>
      <c r="V71" s="275"/>
      <c r="W71" s="275"/>
      <c r="X71" s="275"/>
      <c r="Y71" s="275"/>
      <c r="Z71" s="275"/>
      <c r="AA71" s="275"/>
      <c r="AB71" s="275"/>
      <c r="AC71" s="275"/>
      <c r="AD71" s="275"/>
    </row>
    <row r="72" ht="20.25" customHeight="1">
      <c r="A72" s="278"/>
      <c r="B72" s="275"/>
      <c r="C72" s="275"/>
      <c r="D72" s="275"/>
      <c r="E72" s="275"/>
      <c r="F72" s="275"/>
      <c r="G72" s="275"/>
      <c r="H72" s="276"/>
      <c r="I72" s="275"/>
      <c r="J72" s="277"/>
      <c r="K72" s="275"/>
      <c r="L72" s="275"/>
      <c r="M72" s="275"/>
      <c r="N72" s="275"/>
      <c r="O72" s="275"/>
      <c r="P72" s="275"/>
      <c r="Q72" s="275"/>
      <c r="R72" s="275"/>
      <c r="S72" s="275"/>
      <c r="T72" s="275"/>
      <c r="U72" s="275"/>
      <c r="V72" s="275"/>
      <c r="W72" s="275"/>
      <c r="X72" s="275"/>
      <c r="Y72" s="275"/>
      <c r="Z72" s="275"/>
      <c r="AA72" s="275"/>
      <c r="AB72" s="275"/>
      <c r="AC72" s="275"/>
      <c r="AD72" s="275"/>
    </row>
    <row r="73" ht="20.25" customHeight="1">
      <c r="A73" s="278"/>
      <c r="B73" s="275"/>
      <c r="C73" s="275"/>
      <c r="D73" s="275"/>
      <c r="E73" s="275"/>
      <c r="F73" s="275"/>
      <c r="G73" s="275"/>
      <c r="H73" s="276"/>
      <c r="I73" s="275"/>
      <c r="J73" s="277"/>
      <c r="K73" s="275"/>
      <c r="L73" s="275"/>
      <c r="M73" s="275"/>
      <c r="N73" s="275"/>
      <c r="O73" s="275"/>
      <c r="P73" s="275"/>
      <c r="Q73" s="275"/>
      <c r="R73" s="275"/>
      <c r="S73" s="275"/>
      <c r="T73" s="275"/>
      <c r="U73" s="275"/>
      <c r="V73" s="275"/>
      <c r="W73" s="275"/>
      <c r="X73" s="275"/>
      <c r="Y73" s="275"/>
      <c r="Z73" s="275"/>
      <c r="AA73" s="275"/>
      <c r="AB73" s="275"/>
      <c r="AC73" s="275"/>
      <c r="AD73" s="275"/>
    </row>
    <row r="74" ht="20.25" customHeight="1">
      <c r="A74" s="278"/>
      <c r="B74" s="275"/>
      <c r="C74" s="275"/>
      <c r="D74" s="275"/>
      <c r="E74" s="275"/>
      <c r="F74" s="275"/>
      <c r="G74" s="275"/>
      <c r="H74" s="276"/>
      <c r="I74" s="275"/>
      <c r="J74" s="277"/>
      <c r="K74" s="275"/>
      <c r="L74" s="275"/>
      <c r="M74" s="275"/>
      <c r="N74" s="275"/>
      <c r="O74" s="275"/>
      <c r="P74" s="275"/>
      <c r="Q74" s="275"/>
      <c r="R74" s="275"/>
      <c r="S74" s="275"/>
      <c r="T74" s="275"/>
      <c r="U74" s="275"/>
      <c r="V74" s="275"/>
      <c r="W74" s="275"/>
      <c r="X74" s="275"/>
      <c r="Y74" s="275"/>
      <c r="Z74" s="275"/>
      <c r="AA74" s="275"/>
      <c r="AB74" s="275"/>
      <c r="AC74" s="275"/>
      <c r="AD74" s="275"/>
    </row>
    <row r="75" ht="20.25" customHeight="1">
      <c r="A75" s="278"/>
      <c r="B75" s="275"/>
      <c r="C75" s="275"/>
      <c r="D75" s="275"/>
      <c r="E75" s="275"/>
      <c r="F75" s="275"/>
      <c r="G75" s="275"/>
      <c r="H75" s="276"/>
      <c r="I75" s="275"/>
      <c r="J75" s="277"/>
      <c r="K75" s="275"/>
      <c r="L75" s="275"/>
      <c r="M75" s="275"/>
      <c r="N75" s="275"/>
      <c r="O75" s="275"/>
      <c r="P75" s="275"/>
      <c r="Q75" s="275"/>
      <c r="R75" s="275"/>
      <c r="S75" s="275"/>
      <c r="T75" s="275"/>
      <c r="U75" s="275"/>
      <c r="V75" s="275"/>
      <c r="W75" s="275"/>
      <c r="X75" s="275"/>
      <c r="Y75" s="275"/>
      <c r="Z75" s="275"/>
      <c r="AA75" s="275"/>
      <c r="AB75" s="275"/>
      <c r="AC75" s="275"/>
      <c r="AD75" s="275"/>
    </row>
    <row r="76" ht="20.25" customHeight="1">
      <c r="A76" s="278"/>
      <c r="B76" s="275"/>
      <c r="C76" s="275"/>
      <c r="D76" s="275"/>
      <c r="E76" s="275"/>
      <c r="F76" s="275"/>
      <c r="G76" s="275"/>
      <c r="H76" s="276"/>
      <c r="I76" s="275"/>
      <c r="J76" s="277"/>
      <c r="K76" s="275"/>
      <c r="L76" s="275"/>
      <c r="M76" s="275"/>
      <c r="N76" s="275"/>
      <c r="O76" s="275"/>
      <c r="P76" s="275"/>
      <c r="Q76" s="275"/>
      <c r="R76" s="275"/>
      <c r="S76" s="275"/>
      <c r="T76" s="275"/>
      <c r="U76" s="275"/>
      <c r="V76" s="275"/>
      <c r="W76" s="275"/>
      <c r="X76" s="275"/>
      <c r="Y76" s="275"/>
      <c r="Z76" s="275"/>
      <c r="AA76" s="275"/>
      <c r="AB76" s="275"/>
      <c r="AC76" s="275"/>
      <c r="AD76" s="275"/>
    </row>
    <row r="77" ht="20.25" customHeight="1">
      <c r="A77" s="278"/>
      <c r="B77" s="275"/>
      <c r="C77" s="275"/>
      <c r="D77" s="275"/>
      <c r="E77" s="275"/>
      <c r="F77" s="275"/>
      <c r="G77" s="275"/>
      <c r="H77" s="276"/>
      <c r="I77" s="275"/>
      <c r="J77" s="277"/>
      <c r="K77" s="275"/>
      <c r="L77" s="275"/>
      <c r="M77" s="275"/>
      <c r="N77" s="275"/>
      <c r="O77" s="275"/>
      <c r="P77" s="275"/>
      <c r="Q77" s="275"/>
      <c r="R77" s="275"/>
      <c r="S77" s="275"/>
      <c r="T77" s="275"/>
      <c r="U77" s="275"/>
      <c r="V77" s="275"/>
      <c r="W77" s="275"/>
      <c r="X77" s="275"/>
      <c r="Y77" s="275"/>
      <c r="Z77" s="275"/>
      <c r="AA77" s="275"/>
      <c r="AB77" s="275"/>
      <c r="AC77" s="275"/>
      <c r="AD77" s="275"/>
    </row>
    <row r="78" ht="20.25" customHeight="1">
      <c r="A78" s="278"/>
      <c r="B78" s="275"/>
      <c r="C78" s="275"/>
      <c r="D78" s="275"/>
      <c r="E78" s="275"/>
      <c r="F78" s="275"/>
      <c r="G78" s="275"/>
      <c r="H78" s="276"/>
      <c r="I78" s="275"/>
      <c r="J78" s="277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5"/>
      <c r="AA78" s="275"/>
      <c r="AB78" s="275"/>
      <c r="AC78" s="275"/>
      <c r="AD78" s="275"/>
    </row>
    <row r="79" ht="20.25" customHeight="1">
      <c r="A79" s="278"/>
      <c r="B79" s="275"/>
      <c r="C79" s="275"/>
      <c r="D79" s="275"/>
      <c r="E79" s="275"/>
      <c r="F79" s="275"/>
      <c r="G79" s="275"/>
      <c r="H79" s="276"/>
      <c r="I79" s="275"/>
      <c r="J79" s="277"/>
      <c r="K79" s="275"/>
      <c r="L79" s="275"/>
      <c r="M79" s="275"/>
      <c r="N79" s="275"/>
      <c r="O79" s="275"/>
      <c r="P79" s="275"/>
      <c r="Q79" s="275"/>
      <c r="R79" s="275"/>
      <c r="S79" s="275"/>
      <c r="T79" s="275"/>
      <c r="U79" s="275"/>
      <c r="V79" s="275"/>
      <c r="W79" s="275"/>
      <c r="X79" s="275"/>
      <c r="Y79" s="275"/>
      <c r="Z79" s="275"/>
      <c r="AA79" s="275"/>
      <c r="AB79" s="275"/>
      <c r="AC79" s="275"/>
      <c r="AD79" s="275"/>
    </row>
    <row r="80" ht="20.25" customHeight="1">
      <c r="A80" s="278"/>
      <c r="B80" s="275"/>
      <c r="C80" s="275"/>
      <c r="D80" s="275"/>
      <c r="E80" s="275"/>
      <c r="F80" s="275"/>
      <c r="G80" s="275"/>
      <c r="H80" s="276"/>
      <c r="I80" s="275"/>
      <c r="J80" s="277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Y80" s="275"/>
      <c r="Z80" s="275"/>
      <c r="AA80" s="275"/>
      <c r="AB80" s="275"/>
      <c r="AC80" s="275"/>
      <c r="AD80" s="275"/>
    </row>
    <row r="81" ht="20.25" customHeight="1">
      <c r="A81" s="278"/>
      <c r="B81" s="275"/>
      <c r="C81" s="275"/>
      <c r="D81" s="275"/>
      <c r="E81" s="275"/>
      <c r="F81" s="275"/>
      <c r="G81" s="275"/>
      <c r="H81" s="276"/>
      <c r="I81" s="275"/>
      <c r="J81" s="277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75"/>
      <c r="AB81" s="275"/>
      <c r="AC81" s="275"/>
      <c r="AD81" s="275"/>
    </row>
    <row r="82" ht="20.25" customHeight="1">
      <c r="A82" s="278"/>
      <c r="B82" s="275"/>
      <c r="C82" s="275"/>
      <c r="D82" s="275"/>
      <c r="E82" s="275"/>
      <c r="F82" s="275"/>
      <c r="G82" s="275"/>
      <c r="H82" s="276"/>
      <c r="I82" s="275"/>
      <c r="J82" s="277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Y82" s="275"/>
      <c r="Z82" s="275"/>
      <c r="AA82" s="275"/>
      <c r="AB82" s="275"/>
      <c r="AC82" s="275"/>
      <c r="AD82" s="275"/>
    </row>
    <row r="83" ht="20.25" customHeight="1">
      <c r="A83" s="278"/>
      <c r="B83" s="275"/>
      <c r="C83" s="275"/>
      <c r="D83" s="275"/>
      <c r="E83" s="275"/>
      <c r="F83" s="275"/>
      <c r="G83" s="275"/>
      <c r="H83" s="276"/>
      <c r="I83" s="275"/>
      <c r="J83" s="277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Y83" s="275"/>
      <c r="Z83" s="275"/>
      <c r="AA83" s="275"/>
      <c r="AB83" s="275"/>
      <c r="AC83" s="275"/>
      <c r="AD83" s="275"/>
    </row>
    <row r="84" ht="20.25" customHeight="1">
      <c r="A84" s="278"/>
      <c r="B84" s="275"/>
      <c r="C84" s="275"/>
      <c r="D84" s="275"/>
      <c r="E84" s="275"/>
      <c r="F84" s="275"/>
      <c r="G84" s="275"/>
      <c r="H84" s="276"/>
      <c r="I84" s="275"/>
      <c r="J84" s="277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Y84" s="275"/>
      <c r="Z84" s="275"/>
      <c r="AA84" s="275"/>
      <c r="AB84" s="275"/>
      <c r="AC84" s="275"/>
      <c r="AD84" s="275"/>
    </row>
    <row r="85" ht="20.25" customHeight="1">
      <c r="A85" s="278"/>
      <c r="B85" s="275"/>
      <c r="C85" s="275"/>
      <c r="D85" s="275"/>
      <c r="E85" s="275"/>
      <c r="F85" s="275"/>
      <c r="G85" s="275"/>
      <c r="H85" s="276"/>
      <c r="I85" s="275"/>
      <c r="J85" s="277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Y85" s="275"/>
      <c r="Z85" s="275"/>
      <c r="AA85" s="275"/>
      <c r="AB85" s="275"/>
      <c r="AC85" s="275"/>
      <c r="AD85" s="275"/>
    </row>
    <row r="86" ht="20.25" customHeight="1">
      <c r="A86" s="278"/>
      <c r="B86" s="275"/>
      <c r="C86" s="275"/>
      <c r="D86" s="275"/>
      <c r="E86" s="275"/>
      <c r="F86" s="275"/>
      <c r="G86" s="275"/>
      <c r="H86" s="276"/>
      <c r="I86" s="275"/>
      <c r="J86" s="277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  <c r="AA86" s="275"/>
      <c r="AB86" s="275"/>
      <c r="AC86" s="275"/>
      <c r="AD86" s="275"/>
    </row>
    <row r="87" ht="20.25" customHeight="1">
      <c r="A87" s="278"/>
      <c r="B87" s="275"/>
      <c r="C87" s="275"/>
      <c r="D87" s="275"/>
      <c r="E87" s="275"/>
      <c r="F87" s="275"/>
      <c r="G87" s="275"/>
      <c r="H87" s="276"/>
      <c r="I87" s="275"/>
      <c r="J87" s="277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Y87" s="275"/>
      <c r="Z87" s="275"/>
      <c r="AA87" s="275"/>
      <c r="AB87" s="275"/>
      <c r="AC87" s="275"/>
      <c r="AD87" s="275"/>
    </row>
    <row r="88" ht="20.25" customHeight="1">
      <c r="A88" s="278"/>
      <c r="B88" s="275"/>
      <c r="C88" s="275"/>
      <c r="D88" s="275"/>
      <c r="E88" s="275"/>
      <c r="F88" s="275"/>
      <c r="G88" s="275"/>
      <c r="H88" s="276"/>
      <c r="I88" s="275"/>
      <c r="J88" s="277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Y88" s="275"/>
      <c r="Z88" s="275"/>
      <c r="AA88" s="275"/>
      <c r="AB88" s="275"/>
      <c r="AC88" s="275"/>
      <c r="AD88" s="275"/>
    </row>
    <row r="89" ht="20.25" customHeight="1">
      <c r="A89" s="278"/>
      <c r="B89" s="275"/>
      <c r="C89" s="275"/>
      <c r="D89" s="275"/>
      <c r="E89" s="275"/>
      <c r="F89" s="275"/>
      <c r="G89" s="275"/>
      <c r="H89" s="276"/>
      <c r="I89" s="275"/>
      <c r="J89" s="277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Y89" s="275"/>
      <c r="Z89" s="275"/>
      <c r="AA89" s="275"/>
      <c r="AB89" s="275"/>
      <c r="AC89" s="275"/>
      <c r="AD89" s="275"/>
    </row>
    <row r="90" ht="20.25" customHeight="1">
      <c r="A90" s="278"/>
      <c r="B90" s="275"/>
      <c r="C90" s="275"/>
      <c r="D90" s="275"/>
      <c r="E90" s="275"/>
      <c r="F90" s="275"/>
      <c r="G90" s="275"/>
      <c r="H90" s="276"/>
      <c r="I90" s="275"/>
      <c r="J90" s="277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Y90" s="275"/>
      <c r="Z90" s="275"/>
      <c r="AA90" s="275"/>
      <c r="AB90" s="275"/>
      <c r="AC90" s="275"/>
      <c r="AD90" s="275"/>
    </row>
    <row r="91" ht="20.25" customHeight="1">
      <c r="A91" s="278"/>
      <c r="B91" s="275"/>
      <c r="C91" s="275"/>
      <c r="D91" s="275"/>
      <c r="E91" s="275"/>
      <c r="F91" s="275"/>
      <c r="G91" s="275"/>
      <c r="H91" s="276"/>
      <c r="I91" s="275"/>
      <c r="J91" s="277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  <c r="AA91" s="275"/>
      <c r="AB91" s="275"/>
      <c r="AC91" s="275"/>
      <c r="AD91" s="275"/>
    </row>
    <row r="92" ht="20.25" customHeight="1">
      <c r="A92" s="278"/>
      <c r="B92" s="275"/>
      <c r="C92" s="275"/>
      <c r="D92" s="275"/>
      <c r="E92" s="275"/>
      <c r="F92" s="275"/>
      <c r="G92" s="275"/>
      <c r="H92" s="276"/>
      <c r="I92" s="275"/>
      <c r="J92" s="277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Y92" s="275"/>
      <c r="Z92" s="275"/>
      <c r="AA92" s="275"/>
      <c r="AB92" s="275"/>
      <c r="AC92" s="275"/>
      <c r="AD92" s="275"/>
    </row>
    <row r="93" ht="20.25" customHeight="1">
      <c r="A93" s="278"/>
      <c r="B93" s="275"/>
      <c r="C93" s="275"/>
      <c r="D93" s="275"/>
      <c r="E93" s="275"/>
      <c r="F93" s="275"/>
      <c r="G93" s="275"/>
      <c r="H93" s="276"/>
      <c r="I93" s="275"/>
      <c r="J93" s="277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Y93" s="275"/>
      <c r="Z93" s="275"/>
      <c r="AA93" s="275"/>
      <c r="AB93" s="275"/>
      <c r="AC93" s="275"/>
      <c r="AD93" s="275"/>
    </row>
    <row r="94" ht="20.25" customHeight="1">
      <c r="A94" s="278"/>
      <c r="B94" s="275"/>
      <c r="C94" s="275"/>
      <c r="D94" s="275"/>
      <c r="E94" s="275"/>
      <c r="F94" s="275"/>
      <c r="G94" s="275"/>
      <c r="H94" s="276"/>
      <c r="I94" s="275"/>
      <c r="J94" s="277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Y94" s="275"/>
      <c r="Z94" s="275"/>
      <c r="AA94" s="275"/>
      <c r="AB94" s="275"/>
      <c r="AC94" s="275"/>
      <c r="AD94" s="275"/>
    </row>
    <row r="95" ht="20.25" customHeight="1">
      <c r="A95" s="278"/>
      <c r="B95" s="275"/>
      <c r="C95" s="275"/>
      <c r="D95" s="275"/>
      <c r="E95" s="275"/>
      <c r="F95" s="275"/>
      <c r="G95" s="275"/>
      <c r="H95" s="276"/>
      <c r="I95" s="275"/>
      <c r="J95" s="277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Y95" s="275"/>
      <c r="Z95" s="275"/>
      <c r="AA95" s="275"/>
      <c r="AB95" s="275"/>
      <c r="AC95" s="275"/>
      <c r="AD95" s="275"/>
    </row>
    <row r="96" ht="20.25" customHeight="1">
      <c r="A96" s="278"/>
      <c r="B96" s="275"/>
      <c r="C96" s="275"/>
      <c r="D96" s="275"/>
      <c r="E96" s="275"/>
      <c r="F96" s="275"/>
      <c r="G96" s="275"/>
      <c r="H96" s="276"/>
      <c r="I96" s="275"/>
      <c r="J96" s="277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  <c r="AA96" s="275"/>
      <c r="AB96" s="275"/>
      <c r="AC96" s="275"/>
      <c r="AD96" s="275"/>
    </row>
    <row r="97" ht="20.25" customHeight="1">
      <c r="A97" s="278"/>
      <c r="B97" s="275"/>
      <c r="C97" s="275"/>
      <c r="D97" s="275"/>
      <c r="E97" s="275"/>
      <c r="F97" s="275"/>
      <c r="G97" s="275"/>
      <c r="H97" s="276"/>
      <c r="I97" s="275"/>
      <c r="J97" s="277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  <c r="AA97" s="275"/>
      <c r="AB97" s="275"/>
      <c r="AC97" s="275"/>
      <c r="AD97" s="275"/>
    </row>
    <row r="98" ht="20.25" customHeight="1">
      <c r="A98" s="278"/>
      <c r="B98" s="275"/>
      <c r="C98" s="275"/>
      <c r="D98" s="275"/>
      <c r="E98" s="275"/>
      <c r="F98" s="275"/>
      <c r="G98" s="275"/>
      <c r="H98" s="276"/>
      <c r="I98" s="275"/>
      <c r="J98" s="277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  <c r="AA98" s="275"/>
      <c r="AB98" s="275"/>
      <c r="AC98" s="275"/>
      <c r="AD98" s="275"/>
    </row>
    <row r="99" ht="20.25" customHeight="1">
      <c r="A99" s="278"/>
      <c r="B99" s="275"/>
      <c r="C99" s="275"/>
      <c r="D99" s="275"/>
      <c r="E99" s="275"/>
      <c r="F99" s="275"/>
      <c r="G99" s="275"/>
      <c r="H99" s="276"/>
      <c r="I99" s="275"/>
      <c r="J99" s="277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Y99" s="275"/>
      <c r="Z99" s="275"/>
      <c r="AA99" s="275"/>
      <c r="AB99" s="275"/>
      <c r="AC99" s="275"/>
      <c r="AD99" s="275"/>
    </row>
    <row r="100" ht="20.25" customHeight="1">
      <c r="A100" s="278"/>
      <c r="B100" s="275"/>
      <c r="C100" s="275"/>
      <c r="D100" s="275"/>
      <c r="E100" s="275"/>
      <c r="F100" s="275"/>
      <c r="G100" s="275"/>
      <c r="H100" s="276"/>
      <c r="I100" s="275"/>
      <c r="J100" s="277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  <c r="Z100" s="275"/>
      <c r="AA100" s="275"/>
      <c r="AB100" s="275"/>
      <c r="AC100" s="275"/>
      <c r="AD100" s="275"/>
    </row>
    <row r="101" ht="20.25" customHeight="1">
      <c r="A101" s="278"/>
      <c r="B101" s="275"/>
      <c r="C101" s="275"/>
      <c r="D101" s="275"/>
      <c r="E101" s="275"/>
      <c r="F101" s="275"/>
      <c r="G101" s="275"/>
      <c r="H101" s="276"/>
      <c r="I101" s="275"/>
      <c r="J101" s="277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  <c r="Z101" s="275"/>
      <c r="AA101" s="275"/>
      <c r="AB101" s="275"/>
      <c r="AC101" s="275"/>
      <c r="AD101" s="275"/>
    </row>
    <row r="102" ht="20.25" customHeight="1">
      <c r="A102" s="278"/>
      <c r="B102" s="275"/>
      <c r="C102" s="275"/>
      <c r="D102" s="275"/>
      <c r="E102" s="275"/>
      <c r="F102" s="275"/>
      <c r="G102" s="275"/>
      <c r="H102" s="276"/>
      <c r="I102" s="275"/>
      <c r="J102" s="277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Y102" s="275"/>
      <c r="Z102" s="275"/>
      <c r="AA102" s="275"/>
      <c r="AB102" s="275"/>
      <c r="AC102" s="275"/>
      <c r="AD102" s="275"/>
    </row>
    <row r="103" ht="20.25" customHeight="1">
      <c r="A103" s="278"/>
      <c r="B103" s="275"/>
      <c r="C103" s="275"/>
      <c r="D103" s="275"/>
      <c r="E103" s="275"/>
      <c r="F103" s="275"/>
      <c r="G103" s="275"/>
      <c r="H103" s="276"/>
      <c r="I103" s="275"/>
      <c r="J103" s="277"/>
      <c r="K103" s="275"/>
      <c r="L103" s="275"/>
      <c r="M103" s="275"/>
      <c r="N103" s="275"/>
      <c r="O103" s="275"/>
      <c r="P103" s="275"/>
      <c r="Q103" s="275"/>
      <c r="R103" s="275"/>
      <c r="S103" s="275"/>
      <c r="T103" s="275"/>
      <c r="U103" s="275"/>
      <c r="V103" s="275"/>
      <c r="W103" s="275"/>
      <c r="X103" s="275"/>
      <c r="Y103" s="275"/>
      <c r="Z103" s="275"/>
      <c r="AA103" s="275"/>
      <c r="AB103" s="275"/>
      <c r="AC103" s="275"/>
      <c r="AD103" s="275"/>
    </row>
    <row r="104" ht="20.25" customHeight="1">
      <c r="A104" s="278"/>
      <c r="B104" s="275"/>
      <c r="C104" s="275"/>
      <c r="D104" s="275"/>
      <c r="E104" s="275"/>
      <c r="F104" s="275"/>
      <c r="G104" s="275"/>
      <c r="H104" s="276"/>
      <c r="I104" s="275"/>
      <c r="J104" s="277"/>
      <c r="K104" s="275"/>
      <c r="L104" s="275"/>
      <c r="M104" s="275"/>
      <c r="N104" s="275"/>
      <c r="O104" s="275"/>
      <c r="P104" s="275"/>
      <c r="Q104" s="275"/>
      <c r="R104" s="275"/>
      <c r="S104" s="275"/>
      <c r="T104" s="275"/>
      <c r="U104" s="275"/>
      <c r="V104" s="275"/>
      <c r="W104" s="275"/>
      <c r="X104" s="275"/>
      <c r="Y104" s="275"/>
      <c r="Z104" s="275"/>
      <c r="AA104" s="275"/>
      <c r="AB104" s="275"/>
      <c r="AC104" s="275"/>
      <c r="AD104" s="275"/>
    </row>
    <row r="105" ht="20.25" customHeight="1">
      <c r="A105" s="278"/>
      <c r="B105" s="275"/>
      <c r="C105" s="275"/>
      <c r="D105" s="275"/>
      <c r="E105" s="275"/>
      <c r="F105" s="275"/>
      <c r="G105" s="275"/>
      <c r="H105" s="276"/>
      <c r="I105" s="275"/>
      <c r="J105" s="277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  <c r="AA105" s="275"/>
      <c r="AB105" s="275"/>
      <c r="AC105" s="275"/>
      <c r="AD105" s="275"/>
    </row>
    <row r="106" ht="20.25" customHeight="1">
      <c r="A106" s="278"/>
      <c r="B106" s="275"/>
      <c r="C106" s="275"/>
      <c r="D106" s="275"/>
      <c r="E106" s="275"/>
      <c r="F106" s="275"/>
      <c r="G106" s="275"/>
      <c r="H106" s="276"/>
      <c r="I106" s="275"/>
      <c r="J106" s="277"/>
      <c r="K106" s="275"/>
      <c r="L106" s="275"/>
      <c r="M106" s="275"/>
      <c r="N106" s="275"/>
      <c r="O106" s="275"/>
      <c r="P106" s="275"/>
      <c r="Q106" s="275"/>
      <c r="R106" s="275"/>
      <c r="S106" s="275"/>
      <c r="T106" s="275"/>
      <c r="U106" s="275"/>
      <c r="V106" s="275"/>
      <c r="W106" s="275"/>
      <c r="X106" s="275"/>
      <c r="Y106" s="275"/>
      <c r="Z106" s="275"/>
      <c r="AA106" s="275"/>
      <c r="AB106" s="275"/>
      <c r="AC106" s="275"/>
      <c r="AD106" s="275"/>
    </row>
    <row r="107" ht="20.25" customHeight="1">
      <c r="A107" s="278"/>
      <c r="B107" s="275"/>
      <c r="C107" s="275"/>
      <c r="D107" s="275"/>
      <c r="E107" s="275"/>
      <c r="F107" s="275"/>
      <c r="G107" s="275"/>
      <c r="H107" s="276"/>
      <c r="I107" s="275"/>
      <c r="J107" s="277"/>
      <c r="K107" s="275"/>
      <c r="L107" s="275"/>
      <c r="M107" s="275"/>
      <c r="N107" s="275"/>
      <c r="O107" s="275"/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  <c r="Z107" s="275"/>
      <c r="AA107" s="275"/>
      <c r="AB107" s="275"/>
      <c r="AC107" s="275"/>
      <c r="AD107" s="275"/>
    </row>
    <row r="108" ht="20.25" customHeight="1">
      <c r="A108" s="278"/>
      <c r="B108" s="275"/>
      <c r="C108" s="275"/>
      <c r="D108" s="275"/>
      <c r="E108" s="275"/>
      <c r="F108" s="275"/>
      <c r="G108" s="275"/>
      <c r="H108" s="276"/>
      <c r="I108" s="275"/>
      <c r="J108" s="277"/>
      <c r="K108" s="275"/>
      <c r="L108" s="275"/>
      <c r="M108" s="275"/>
      <c r="N108" s="275"/>
      <c r="O108" s="275"/>
      <c r="P108" s="275"/>
      <c r="Q108" s="275"/>
      <c r="R108" s="275"/>
      <c r="S108" s="275"/>
      <c r="T108" s="275"/>
      <c r="U108" s="275"/>
      <c r="V108" s="275"/>
      <c r="W108" s="275"/>
      <c r="X108" s="275"/>
      <c r="Y108" s="275"/>
      <c r="Z108" s="275"/>
      <c r="AA108" s="275"/>
      <c r="AB108" s="275"/>
      <c r="AC108" s="275"/>
      <c r="AD108" s="275"/>
    </row>
    <row r="109" ht="20.25" customHeight="1">
      <c r="A109" s="278"/>
      <c r="B109" s="275"/>
      <c r="C109" s="275"/>
      <c r="D109" s="275"/>
      <c r="E109" s="275"/>
      <c r="F109" s="275"/>
      <c r="G109" s="275"/>
      <c r="H109" s="276"/>
      <c r="I109" s="275"/>
      <c r="J109" s="277"/>
      <c r="K109" s="275"/>
      <c r="L109" s="275"/>
      <c r="M109" s="275"/>
      <c r="N109" s="275"/>
      <c r="O109" s="275"/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  <c r="Z109" s="275"/>
      <c r="AA109" s="275"/>
      <c r="AB109" s="275"/>
      <c r="AC109" s="275"/>
      <c r="AD109" s="275"/>
    </row>
    <row r="110" ht="20.25" customHeight="1">
      <c r="A110" s="278"/>
      <c r="B110" s="275"/>
      <c r="C110" s="275"/>
      <c r="D110" s="275"/>
      <c r="E110" s="275"/>
      <c r="F110" s="275"/>
      <c r="G110" s="275"/>
      <c r="H110" s="276"/>
      <c r="I110" s="275"/>
      <c r="J110" s="277"/>
      <c r="K110" s="275"/>
      <c r="L110" s="275"/>
      <c r="M110" s="275"/>
      <c r="N110" s="275"/>
      <c r="O110" s="275"/>
      <c r="P110" s="275"/>
      <c r="Q110" s="275"/>
      <c r="R110" s="275"/>
      <c r="S110" s="275"/>
      <c r="T110" s="275"/>
      <c r="U110" s="275"/>
      <c r="V110" s="275"/>
      <c r="W110" s="275"/>
      <c r="X110" s="275"/>
      <c r="Y110" s="275"/>
      <c r="Z110" s="275"/>
      <c r="AA110" s="275"/>
      <c r="AB110" s="275"/>
      <c r="AC110" s="275"/>
      <c r="AD110" s="275"/>
    </row>
    <row r="111" ht="20.25" customHeight="1">
      <c r="A111" s="278"/>
      <c r="B111" s="275"/>
      <c r="C111" s="275"/>
      <c r="D111" s="275"/>
      <c r="E111" s="275"/>
      <c r="F111" s="275"/>
      <c r="G111" s="275"/>
      <c r="H111" s="276"/>
      <c r="I111" s="275"/>
      <c r="J111" s="277"/>
      <c r="K111" s="275"/>
      <c r="L111" s="275"/>
      <c r="M111" s="275"/>
      <c r="N111" s="275"/>
      <c r="O111" s="275"/>
      <c r="P111" s="275"/>
      <c r="Q111" s="275"/>
      <c r="R111" s="275"/>
      <c r="S111" s="275"/>
      <c r="T111" s="275"/>
      <c r="U111" s="275"/>
      <c r="V111" s="275"/>
      <c r="W111" s="275"/>
      <c r="X111" s="275"/>
      <c r="Y111" s="275"/>
      <c r="Z111" s="275"/>
      <c r="AA111" s="275"/>
      <c r="AB111" s="275"/>
      <c r="AC111" s="275"/>
      <c r="AD111" s="275"/>
    </row>
    <row r="112" ht="20.25" customHeight="1">
      <c r="A112" s="278"/>
      <c r="B112" s="275"/>
      <c r="C112" s="275"/>
      <c r="D112" s="275"/>
      <c r="E112" s="275"/>
      <c r="F112" s="275"/>
      <c r="G112" s="275"/>
      <c r="H112" s="276"/>
      <c r="I112" s="275"/>
      <c r="J112" s="277"/>
      <c r="K112" s="275"/>
      <c r="L112" s="275"/>
      <c r="M112" s="275"/>
      <c r="N112" s="275"/>
      <c r="O112" s="275"/>
      <c r="P112" s="275"/>
      <c r="Q112" s="275"/>
      <c r="R112" s="275"/>
      <c r="S112" s="275"/>
      <c r="T112" s="275"/>
      <c r="U112" s="275"/>
      <c r="V112" s="275"/>
      <c r="W112" s="275"/>
      <c r="X112" s="275"/>
      <c r="Y112" s="275"/>
      <c r="Z112" s="275"/>
      <c r="AA112" s="275"/>
      <c r="AB112" s="275"/>
      <c r="AC112" s="275"/>
      <c r="AD112" s="275"/>
    </row>
    <row r="113" ht="20.25" customHeight="1">
      <c r="A113" s="278"/>
      <c r="B113" s="275"/>
      <c r="C113" s="275"/>
      <c r="D113" s="275"/>
      <c r="E113" s="275"/>
      <c r="F113" s="275"/>
      <c r="G113" s="275"/>
      <c r="H113" s="276"/>
      <c r="I113" s="275"/>
      <c r="J113" s="277"/>
      <c r="K113" s="275"/>
      <c r="L113" s="275"/>
      <c r="M113" s="275"/>
      <c r="N113" s="275"/>
      <c r="O113" s="275"/>
      <c r="P113" s="275"/>
      <c r="Q113" s="275"/>
      <c r="R113" s="275"/>
      <c r="S113" s="275"/>
      <c r="T113" s="275"/>
      <c r="U113" s="275"/>
      <c r="V113" s="275"/>
      <c r="W113" s="275"/>
      <c r="X113" s="275"/>
      <c r="Y113" s="275"/>
      <c r="Z113" s="275"/>
      <c r="AA113" s="275"/>
      <c r="AB113" s="275"/>
      <c r="AC113" s="275"/>
      <c r="AD113" s="275"/>
    </row>
    <row r="114" ht="20.25" customHeight="1">
      <c r="A114" s="278"/>
      <c r="B114" s="275"/>
      <c r="C114" s="275"/>
      <c r="D114" s="275"/>
      <c r="E114" s="275"/>
      <c r="F114" s="275"/>
      <c r="G114" s="275"/>
      <c r="H114" s="276"/>
      <c r="I114" s="275"/>
      <c r="J114" s="277"/>
      <c r="K114" s="275"/>
      <c r="L114" s="275"/>
      <c r="M114" s="275"/>
      <c r="N114" s="275"/>
      <c r="O114" s="275"/>
      <c r="P114" s="275"/>
      <c r="Q114" s="275"/>
      <c r="R114" s="275"/>
      <c r="S114" s="275"/>
      <c r="T114" s="275"/>
      <c r="U114" s="275"/>
      <c r="V114" s="275"/>
      <c r="W114" s="275"/>
      <c r="X114" s="275"/>
      <c r="Y114" s="275"/>
      <c r="Z114" s="275"/>
      <c r="AA114" s="275"/>
      <c r="AB114" s="275"/>
      <c r="AC114" s="275"/>
      <c r="AD114" s="275"/>
    </row>
    <row r="115" ht="20.25" customHeight="1">
      <c r="A115" s="278"/>
      <c r="B115" s="275"/>
      <c r="C115" s="275"/>
      <c r="D115" s="275"/>
      <c r="E115" s="275"/>
      <c r="F115" s="275"/>
      <c r="G115" s="275"/>
      <c r="H115" s="276"/>
      <c r="I115" s="275"/>
      <c r="J115" s="277"/>
      <c r="K115" s="275"/>
      <c r="L115" s="275"/>
      <c r="M115" s="275"/>
      <c r="N115" s="275"/>
      <c r="O115" s="275"/>
      <c r="P115" s="275"/>
      <c r="Q115" s="275"/>
      <c r="R115" s="275"/>
      <c r="S115" s="275"/>
      <c r="T115" s="275"/>
      <c r="U115" s="275"/>
      <c r="V115" s="275"/>
      <c r="W115" s="275"/>
      <c r="X115" s="275"/>
      <c r="Y115" s="275"/>
      <c r="Z115" s="275"/>
      <c r="AA115" s="275"/>
      <c r="AB115" s="275"/>
      <c r="AC115" s="275"/>
      <c r="AD115" s="275"/>
    </row>
    <row r="116" ht="20.25" customHeight="1">
      <c r="A116" s="278"/>
      <c r="B116" s="275"/>
      <c r="C116" s="275"/>
      <c r="D116" s="275"/>
      <c r="E116" s="275"/>
      <c r="F116" s="275"/>
      <c r="G116" s="275"/>
      <c r="H116" s="276"/>
      <c r="I116" s="275"/>
      <c r="J116" s="277"/>
      <c r="K116" s="275"/>
      <c r="L116" s="275"/>
      <c r="M116" s="275"/>
      <c r="N116" s="275"/>
      <c r="O116" s="275"/>
      <c r="P116" s="275"/>
      <c r="Q116" s="275"/>
      <c r="R116" s="275"/>
      <c r="S116" s="275"/>
      <c r="T116" s="275"/>
      <c r="U116" s="275"/>
      <c r="V116" s="275"/>
      <c r="W116" s="275"/>
      <c r="X116" s="275"/>
      <c r="Y116" s="275"/>
      <c r="Z116" s="275"/>
      <c r="AA116" s="275"/>
      <c r="AB116" s="275"/>
      <c r="AC116" s="275"/>
      <c r="AD116" s="275"/>
    </row>
    <row r="117" ht="20.25" customHeight="1">
      <c r="A117" s="278"/>
      <c r="B117" s="275"/>
      <c r="C117" s="275"/>
      <c r="D117" s="275"/>
      <c r="E117" s="275"/>
      <c r="F117" s="275"/>
      <c r="G117" s="275"/>
      <c r="H117" s="276"/>
      <c r="I117" s="275"/>
      <c r="J117" s="277"/>
      <c r="K117" s="275"/>
      <c r="L117" s="275"/>
      <c r="M117" s="275"/>
      <c r="N117" s="275"/>
      <c r="O117" s="275"/>
      <c r="P117" s="275"/>
      <c r="Q117" s="275"/>
      <c r="R117" s="275"/>
      <c r="S117" s="275"/>
      <c r="T117" s="275"/>
      <c r="U117" s="275"/>
      <c r="V117" s="275"/>
      <c r="W117" s="275"/>
      <c r="X117" s="275"/>
      <c r="Y117" s="275"/>
      <c r="Z117" s="275"/>
      <c r="AA117" s="275"/>
      <c r="AB117" s="275"/>
      <c r="AC117" s="275"/>
      <c r="AD117" s="275"/>
    </row>
    <row r="118" ht="20.25" customHeight="1">
      <c r="A118" s="278"/>
      <c r="B118" s="275"/>
      <c r="C118" s="275"/>
      <c r="D118" s="275"/>
      <c r="E118" s="275"/>
      <c r="F118" s="275"/>
      <c r="G118" s="275"/>
      <c r="H118" s="276"/>
      <c r="I118" s="275"/>
      <c r="J118" s="277"/>
      <c r="K118" s="275"/>
      <c r="L118" s="275"/>
      <c r="M118" s="275"/>
      <c r="N118" s="275"/>
      <c r="O118" s="275"/>
      <c r="P118" s="275"/>
      <c r="Q118" s="275"/>
      <c r="R118" s="275"/>
      <c r="S118" s="275"/>
      <c r="T118" s="275"/>
      <c r="U118" s="275"/>
      <c r="V118" s="275"/>
      <c r="W118" s="275"/>
      <c r="X118" s="275"/>
      <c r="Y118" s="275"/>
      <c r="Z118" s="275"/>
      <c r="AA118" s="275"/>
      <c r="AB118" s="275"/>
      <c r="AC118" s="275"/>
      <c r="AD118" s="275"/>
    </row>
    <row r="119" ht="20.25" customHeight="1">
      <c r="A119" s="278"/>
      <c r="B119" s="275"/>
      <c r="C119" s="275"/>
      <c r="D119" s="275"/>
      <c r="E119" s="275"/>
      <c r="F119" s="275"/>
      <c r="G119" s="275"/>
      <c r="H119" s="276"/>
      <c r="I119" s="275"/>
      <c r="J119" s="277"/>
      <c r="K119" s="275"/>
      <c r="L119" s="275"/>
      <c r="M119" s="275"/>
      <c r="N119" s="275"/>
      <c r="O119" s="275"/>
      <c r="P119" s="275"/>
      <c r="Q119" s="275"/>
      <c r="R119" s="275"/>
      <c r="S119" s="275"/>
      <c r="T119" s="275"/>
      <c r="U119" s="275"/>
      <c r="V119" s="275"/>
      <c r="W119" s="275"/>
      <c r="X119" s="275"/>
      <c r="Y119" s="275"/>
      <c r="Z119" s="275"/>
      <c r="AA119" s="275"/>
      <c r="AB119" s="275"/>
      <c r="AC119" s="275"/>
      <c r="AD119" s="275"/>
    </row>
    <row r="120" ht="20.25" customHeight="1">
      <c r="A120" s="278"/>
      <c r="B120" s="275"/>
      <c r="C120" s="275"/>
      <c r="D120" s="275"/>
      <c r="E120" s="275"/>
      <c r="F120" s="275"/>
      <c r="G120" s="275"/>
      <c r="H120" s="276"/>
      <c r="I120" s="275"/>
      <c r="J120" s="277"/>
      <c r="K120" s="275"/>
      <c r="L120" s="275"/>
      <c r="M120" s="275"/>
      <c r="N120" s="275"/>
      <c r="O120" s="275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  <c r="Z120" s="275"/>
      <c r="AA120" s="275"/>
      <c r="AB120" s="275"/>
      <c r="AC120" s="275"/>
      <c r="AD120" s="275"/>
    </row>
    <row r="121" ht="20.25" customHeight="1">
      <c r="A121" s="278"/>
      <c r="B121" s="275"/>
      <c r="C121" s="275"/>
      <c r="D121" s="275"/>
      <c r="E121" s="275"/>
      <c r="F121" s="275"/>
      <c r="G121" s="275"/>
      <c r="H121" s="276"/>
      <c r="I121" s="275"/>
      <c r="J121" s="277"/>
      <c r="K121" s="275"/>
      <c r="L121" s="275"/>
      <c r="M121" s="275"/>
      <c r="N121" s="275"/>
      <c r="O121" s="275"/>
      <c r="P121" s="275"/>
      <c r="Q121" s="275"/>
      <c r="R121" s="275"/>
      <c r="S121" s="275"/>
      <c r="T121" s="275"/>
      <c r="U121" s="275"/>
      <c r="V121" s="275"/>
      <c r="W121" s="275"/>
      <c r="X121" s="275"/>
      <c r="Y121" s="275"/>
      <c r="Z121" s="275"/>
      <c r="AA121" s="275"/>
      <c r="AB121" s="275"/>
      <c r="AC121" s="275"/>
      <c r="AD121" s="275"/>
    </row>
    <row r="122" ht="20.25" customHeight="1">
      <c r="A122" s="278"/>
      <c r="B122" s="275"/>
      <c r="C122" s="275"/>
      <c r="D122" s="275"/>
      <c r="E122" s="275"/>
      <c r="F122" s="275"/>
      <c r="G122" s="275"/>
      <c r="H122" s="276"/>
      <c r="I122" s="275"/>
      <c r="J122" s="277"/>
      <c r="K122" s="275"/>
      <c r="L122" s="275"/>
      <c r="M122" s="275"/>
      <c r="N122" s="275"/>
      <c r="O122" s="275"/>
      <c r="P122" s="275"/>
      <c r="Q122" s="275"/>
      <c r="R122" s="275"/>
      <c r="S122" s="275"/>
      <c r="T122" s="275"/>
      <c r="U122" s="275"/>
      <c r="V122" s="275"/>
      <c r="W122" s="275"/>
      <c r="X122" s="275"/>
      <c r="Y122" s="275"/>
      <c r="Z122" s="275"/>
      <c r="AA122" s="275"/>
      <c r="AB122" s="275"/>
      <c r="AC122" s="275"/>
      <c r="AD122" s="275"/>
    </row>
    <row r="123" ht="20.25" customHeight="1">
      <c r="A123" s="278"/>
      <c r="B123" s="275"/>
      <c r="C123" s="275"/>
      <c r="D123" s="275"/>
      <c r="E123" s="275"/>
      <c r="F123" s="275"/>
      <c r="G123" s="275"/>
      <c r="H123" s="276"/>
      <c r="I123" s="275"/>
      <c r="J123" s="277"/>
      <c r="K123" s="275"/>
      <c r="L123" s="275"/>
      <c r="M123" s="275"/>
      <c r="N123" s="275"/>
      <c r="O123" s="275"/>
      <c r="P123" s="275"/>
      <c r="Q123" s="275"/>
      <c r="R123" s="275"/>
      <c r="S123" s="275"/>
      <c r="T123" s="275"/>
      <c r="U123" s="275"/>
      <c r="V123" s="275"/>
      <c r="W123" s="275"/>
      <c r="X123" s="275"/>
      <c r="Y123" s="275"/>
      <c r="Z123" s="275"/>
      <c r="AA123" s="275"/>
      <c r="AB123" s="275"/>
      <c r="AC123" s="275"/>
      <c r="AD123" s="275"/>
    </row>
    <row r="124" ht="20.25" customHeight="1">
      <c r="A124" s="278"/>
      <c r="B124" s="275"/>
      <c r="C124" s="275"/>
      <c r="D124" s="275"/>
      <c r="E124" s="275"/>
      <c r="F124" s="275"/>
      <c r="G124" s="275"/>
      <c r="H124" s="276"/>
      <c r="I124" s="275"/>
      <c r="J124" s="277"/>
      <c r="K124" s="275"/>
      <c r="L124" s="275"/>
      <c r="M124" s="275"/>
      <c r="N124" s="275"/>
      <c r="O124" s="275"/>
      <c r="P124" s="275"/>
      <c r="Q124" s="275"/>
      <c r="R124" s="275"/>
      <c r="S124" s="275"/>
      <c r="T124" s="275"/>
      <c r="U124" s="275"/>
      <c r="V124" s="275"/>
      <c r="W124" s="275"/>
      <c r="X124" s="275"/>
      <c r="Y124" s="275"/>
      <c r="Z124" s="275"/>
      <c r="AA124" s="275"/>
      <c r="AB124" s="275"/>
      <c r="AC124" s="275"/>
      <c r="AD124" s="275"/>
    </row>
    <row r="125" ht="20.25" customHeight="1">
      <c r="A125" s="278"/>
      <c r="B125" s="275"/>
      <c r="C125" s="275"/>
      <c r="D125" s="275"/>
      <c r="E125" s="275"/>
      <c r="F125" s="275"/>
      <c r="G125" s="275"/>
      <c r="H125" s="276"/>
      <c r="I125" s="275"/>
      <c r="J125" s="277"/>
      <c r="K125" s="275"/>
      <c r="L125" s="275"/>
      <c r="M125" s="275"/>
      <c r="N125" s="275"/>
      <c r="O125" s="275"/>
      <c r="P125" s="275"/>
      <c r="Q125" s="275"/>
      <c r="R125" s="275"/>
      <c r="S125" s="275"/>
      <c r="T125" s="275"/>
      <c r="U125" s="275"/>
      <c r="V125" s="275"/>
      <c r="W125" s="275"/>
      <c r="X125" s="275"/>
      <c r="Y125" s="275"/>
      <c r="Z125" s="275"/>
      <c r="AA125" s="275"/>
      <c r="AB125" s="275"/>
      <c r="AC125" s="275"/>
      <c r="AD125" s="275"/>
    </row>
    <row r="126" ht="20.25" customHeight="1">
      <c r="A126" s="278"/>
      <c r="B126" s="275"/>
      <c r="C126" s="275"/>
      <c r="D126" s="275"/>
      <c r="E126" s="275"/>
      <c r="F126" s="275"/>
      <c r="G126" s="275"/>
      <c r="H126" s="276"/>
      <c r="I126" s="275"/>
      <c r="J126" s="277"/>
      <c r="K126" s="275"/>
      <c r="L126" s="275"/>
      <c r="M126" s="275"/>
      <c r="N126" s="275"/>
      <c r="O126" s="275"/>
      <c r="P126" s="275"/>
      <c r="Q126" s="275"/>
      <c r="R126" s="275"/>
      <c r="S126" s="275"/>
      <c r="T126" s="275"/>
      <c r="U126" s="275"/>
      <c r="V126" s="275"/>
      <c r="W126" s="275"/>
      <c r="X126" s="275"/>
      <c r="Y126" s="275"/>
      <c r="Z126" s="275"/>
      <c r="AA126" s="275"/>
      <c r="AB126" s="275"/>
      <c r="AC126" s="275"/>
      <c r="AD126" s="275"/>
    </row>
    <row r="127" ht="20.25" customHeight="1">
      <c r="A127" s="278"/>
      <c r="B127" s="275"/>
      <c r="C127" s="275"/>
      <c r="D127" s="275"/>
      <c r="E127" s="275"/>
      <c r="F127" s="275"/>
      <c r="G127" s="275"/>
      <c r="H127" s="276"/>
      <c r="I127" s="275"/>
      <c r="J127" s="277"/>
      <c r="K127" s="275"/>
      <c r="L127" s="275"/>
      <c r="M127" s="275"/>
      <c r="N127" s="275"/>
      <c r="O127" s="275"/>
      <c r="P127" s="275"/>
      <c r="Q127" s="275"/>
      <c r="R127" s="275"/>
      <c r="S127" s="275"/>
      <c r="T127" s="275"/>
      <c r="U127" s="275"/>
      <c r="V127" s="275"/>
      <c r="W127" s="275"/>
      <c r="X127" s="275"/>
      <c r="Y127" s="275"/>
      <c r="Z127" s="275"/>
      <c r="AA127" s="275"/>
      <c r="AB127" s="275"/>
      <c r="AC127" s="275"/>
      <c r="AD127" s="275"/>
    </row>
    <row r="128" ht="20.25" customHeight="1">
      <c r="A128" s="278"/>
      <c r="B128" s="275"/>
      <c r="C128" s="275"/>
      <c r="D128" s="275"/>
      <c r="E128" s="275"/>
      <c r="F128" s="275"/>
      <c r="G128" s="275"/>
      <c r="H128" s="276"/>
      <c r="I128" s="275"/>
      <c r="J128" s="277"/>
      <c r="K128" s="275"/>
      <c r="L128" s="275"/>
      <c r="M128" s="275"/>
      <c r="N128" s="275"/>
      <c r="O128" s="275"/>
      <c r="P128" s="275"/>
      <c r="Q128" s="275"/>
      <c r="R128" s="275"/>
      <c r="S128" s="275"/>
      <c r="T128" s="275"/>
      <c r="U128" s="275"/>
      <c r="V128" s="275"/>
      <c r="W128" s="275"/>
      <c r="X128" s="275"/>
      <c r="Y128" s="275"/>
      <c r="Z128" s="275"/>
      <c r="AA128" s="275"/>
      <c r="AB128" s="275"/>
      <c r="AC128" s="275"/>
      <c r="AD128" s="275"/>
    </row>
    <row r="129" ht="20.25" customHeight="1">
      <c r="A129" s="278"/>
      <c r="B129" s="275"/>
      <c r="C129" s="275"/>
      <c r="D129" s="275"/>
      <c r="E129" s="275"/>
      <c r="F129" s="275"/>
      <c r="G129" s="275"/>
      <c r="H129" s="276"/>
      <c r="I129" s="275"/>
      <c r="J129" s="277"/>
      <c r="K129" s="275"/>
      <c r="L129" s="275"/>
      <c r="M129" s="275"/>
      <c r="N129" s="275"/>
      <c r="O129" s="275"/>
      <c r="P129" s="275"/>
      <c r="Q129" s="275"/>
      <c r="R129" s="275"/>
      <c r="S129" s="275"/>
      <c r="T129" s="275"/>
      <c r="U129" s="275"/>
      <c r="V129" s="275"/>
      <c r="W129" s="275"/>
      <c r="X129" s="275"/>
      <c r="Y129" s="275"/>
      <c r="Z129" s="275"/>
      <c r="AA129" s="275"/>
      <c r="AB129" s="275"/>
      <c r="AC129" s="275"/>
      <c r="AD129" s="275"/>
    </row>
    <row r="130" ht="20.25" customHeight="1">
      <c r="A130" s="278"/>
      <c r="B130" s="275"/>
      <c r="C130" s="275"/>
      <c r="D130" s="275"/>
      <c r="E130" s="275"/>
      <c r="F130" s="275"/>
      <c r="G130" s="275"/>
      <c r="H130" s="276"/>
      <c r="I130" s="275"/>
      <c r="J130" s="277"/>
      <c r="K130" s="275"/>
      <c r="L130" s="275"/>
      <c r="M130" s="275"/>
      <c r="N130" s="275"/>
      <c r="O130" s="275"/>
      <c r="P130" s="275"/>
      <c r="Q130" s="275"/>
      <c r="R130" s="275"/>
      <c r="S130" s="275"/>
      <c r="T130" s="275"/>
      <c r="U130" s="275"/>
      <c r="V130" s="275"/>
      <c r="W130" s="275"/>
      <c r="X130" s="275"/>
      <c r="Y130" s="275"/>
      <c r="Z130" s="275"/>
      <c r="AA130" s="275"/>
      <c r="AB130" s="275"/>
      <c r="AC130" s="275"/>
      <c r="AD130" s="275"/>
    </row>
    <row r="131" ht="20.25" customHeight="1">
      <c r="A131" s="278"/>
      <c r="B131" s="275"/>
      <c r="C131" s="275"/>
      <c r="D131" s="275"/>
      <c r="E131" s="275"/>
      <c r="F131" s="275"/>
      <c r="G131" s="275"/>
      <c r="H131" s="276"/>
      <c r="I131" s="275"/>
      <c r="J131" s="277"/>
      <c r="K131" s="275"/>
      <c r="L131" s="275"/>
      <c r="M131" s="275"/>
      <c r="N131" s="275"/>
      <c r="O131" s="275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  <c r="Z131" s="275"/>
      <c r="AA131" s="275"/>
      <c r="AB131" s="275"/>
      <c r="AC131" s="275"/>
      <c r="AD131" s="275"/>
    </row>
    <row r="132" ht="20.25" customHeight="1">
      <c r="A132" s="278"/>
      <c r="B132" s="275"/>
      <c r="C132" s="275"/>
      <c r="D132" s="275"/>
      <c r="E132" s="275"/>
      <c r="F132" s="275"/>
      <c r="G132" s="275"/>
      <c r="H132" s="276"/>
      <c r="I132" s="275"/>
      <c r="J132" s="277"/>
      <c r="K132" s="275"/>
      <c r="L132" s="275"/>
      <c r="M132" s="275"/>
      <c r="N132" s="275"/>
      <c r="O132" s="275"/>
      <c r="P132" s="275"/>
      <c r="Q132" s="275"/>
      <c r="R132" s="275"/>
      <c r="S132" s="275"/>
      <c r="T132" s="275"/>
      <c r="U132" s="275"/>
      <c r="V132" s="275"/>
      <c r="W132" s="275"/>
      <c r="X132" s="275"/>
      <c r="Y132" s="275"/>
      <c r="Z132" s="275"/>
      <c r="AA132" s="275"/>
      <c r="AB132" s="275"/>
      <c r="AC132" s="275"/>
      <c r="AD132" s="275"/>
    </row>
    <row r="133" ht="20.25" customHeight="1">
      <c r="A133" s="278"/>
      <c r="B133" s="275"/>
      <c r="C133" s="275"/>
      <c r="D133" s="275"/>
      <c r="E133" s="275"/>
      <c r="F133" s="275"/>
      <c r="G133" s="275"/>
      <c r="H133" s="276"/>
      <c r="I133" s="275"/>
      <c r="J133" s="277"/>
      <c r="K133" s="275"/>
      <c r="L133" s="275"/>
      <c r="M133" s="275"/>
      <c r="N133" s="275"/>
      <c r="O133" s="275"/>
      <c r="P133" s="275"/>
      <c r="Q133" s="275"/>
      <c r="R133" s="275"/>
      <c r="S133" s="275"/>
      <c r="T133" s="275"/>
      <c r="U133" s="275"/>
      <c r="V133" s="275"/>
      <c r="W133" s="275"/>
      <c r="X133" s="275"/>
      <c r="Y133" s="275"/>
      <c r="Z133" s="275"/>
      <c r="AA133" s="275"/>
      <c r="AB133" s="275"/>
      <c r="AC133" s="275"/>
      <c r="AD133" s="275"/>
    </row>
    <row r="134" ht="20.25" customHeight="1">
      <c r="A134" s="278"/>
      <c r="B134" s="275"/>
      <c r="C134" s="275"/>
      <c r="D134" s="275"/>
      <c r="E134" s="275"/>
      <c r="F134" s="275"/>
      <c r="G134" s="275"/>
      <c r="H134" s="276"/>
      <c r="I134" s="275"/>
      <c r="J134" s="277"/>
      <c r="K134" s="275"/>
      <c r="L134" s="275"/>
      <c r="M134" s="275"/>
      <c r="N134" s="275"/>
      <c r="O134" s="275"/>
      <c r="P134" s="275"/>
      <c r="Q134" s="275"/>
      <c r="R134" s="275"/>
      <c r="S134" s="275"/>
      <c r="T134" s="275"/>
      <c r="U134" s="275"/>
      <c r="V134" s="275"/>
      <c r="W134" s="275"/>
      <c r="X134" s="275"/>
      <c r="Y134" s="275"/>
      <c r="Z134" s="275"/>
      <c r="AA134" s="275"/>
      <c r="AB134" s="275"/>
      <c r="AC134" s="275"/>
      <c r="AD134" s="275"/>
    </row>
    <row r="135" ht="20.25" customHeight="1">
      <c r="A135" s="278"/>
      <c r="B135" s="275"/>
      <c r="C135" s="275"/>
      <c r="D135" s="275"/>
      <c r="E135" s="275"/>
      <c r="F135" s="275"/>
      <c r="G135" s="275"/>
      <c r="H135" s="276"/>
      <c r="I135" s="275"/>
      <c r="J135" s="277"/>
      <c r="K135" s="275"/>
      <c r="L135" s="275"/>
      <c r="M135" s="275"/>
      <c r="N135" s="275"/>
      <c r="O135" s="275"/>
      <c r="P135" s="275"/>
      <c r="Q135" s="275"/>
      <c r="R135" s="275"/>
      <c r="S135" s="275"/>
      <c r="T135" s="275"/>
      <c r="U135" s="275"/>
      <c r="V135" s="275"/>
      <c r="W135" s="275"/>
      <c r="X135" s="275"/>
      <c r="Y135" s="275"/>
      <c r="Z135" s="275"/>
      <c r="AA135" s="275"/>
      <c r="AB135" s="275"/>
      <c r="AC135" s="275"/>
      <c r="AD135" s="275"/>
    </row>
    <row r="136" ht="20.25" customHeight="1">
      <c r="A136" s="278"/>
      <c r="B136" s="275"/>
      <c r="C136" s="275"/>
      <c r="D136" s="275"/>
      <c r="E136" s="275"/>
      <c r="F136" s="275"/>
      <c r="G136" s="275"/>
      <c r="H136" s="276"/>
      <c r="I136" s="275"/>
      <c r="J136" s="277"/>
      <c r="K136" s="275"/>
      <c r="L136" s="275"/>
      <c r="M136" s="275"/>
      <c r="N136" s="275"/>
      <c r="O136" s="275"/>
      <c r="P136" s="275"/>
      <c r="Q136" s="275"/>
      <c r="R136" s="275"/>
      <c r="S136" s="275"/>
      <c r="T136" s="275"/>
      <c r="U136" s="275"/>
      <c r="V136" s="275"/>
      <c r="W136" s="275"/>
      <c r="X136" s="275"/>
      <c r="Y136" s="275"/>
      <c r="Z136" s="275"/>
      <c r="AA136" s="275"/>
      <c r="AB136" s="275"/>
      <c r="AC136" s="275"/>
      <c r="AD136" s="275"/>
    </row>
    <row r="137" ht="20.25" customHeight="1">
      <c r="A137" s="278"/>
      <c r="B137" s="275"/>
      <c r="C137" s="275"/>
      <c r="D137" s="275"/>
      <c r="E137" s="275"/>
      <c r="F137" s="275"/>
      <c r="G137" s="275"/>
      <c r="H137" s="276"/>
      <c r="I137" s="275"/>
      <c r="J137" s="277"/>
      <c r="K137" s="275"/>
      <c r="L137" s="275"/>
      <c r="M137" s="275"/>
      <c r="N137" s="275"/>
      <c r="O137" s="275"/>
      <c r="P137" s="275"/>
      <c r="Q137" s="275"/>
      <c r="R137" s="275"/>
      <c r="S137" s="275"/>
      <c r="T137" s="275"/>
      <c r="U137" s="275"/>
      <c r="V137" s="275"/>
      <c r="W137" s="275"/>
      <c r="X137" s="275"/>
      <c r="Y137" s="275"/>
      <c r="Z137" s="275"/>
      <c r="AA137" s="275"/>
      <c r="AB137" s="275"/>
      <c r="AC137" s="275"/>
      <c r="AD137" s="275"/>
    </row>
    <row r="138" ht="20.25" customHeight="1">
      <c r="A138" s="278"/>
      <c r="B138" s="275"/>
      <c r="C138" s="275"/>
      <c r="D138" s="275"/>
      <c r="E138" s="275"/>
      <c r="F138" s="275"/>
      <c r="G138" s="275"/>
      <c r="H138" s="276"/>
      <c r="I138" s="275"/>
      <c r="J138" s="277"/>
      <c r="K138" s="275"/>
      <c r="L138" s="275"/>
      <c r="M138" s="275"/>
      <c r="N138" s="275"/>
      <c r="O138" s="275"/>
      <c r="P138" s="275"/>
      <c r="Q138" s="275"/>
      <c r="R138" s="275"/>
      <c r="S138" s="275"/>
      <c r="T138" s="275"/>
      <c r="U138" s="275"/>
      <c r="V138" s="275"/>
      <c r="W138" s="275"/>
      <c r="X138" s="275"/>
      <c r="Y138" s="275"/>
      <c r="Z138" s="275"/>
      <c r="AA138" s="275"/>
      <c r="AB138" s="275"/>
      <c r="AC138" s="275"/>
      <c r="AD138" s="275"/>
    </row>
    <row r="139" ht="20.25" customHeight="1">
      <c r="A139" s="278"/>
      <c r="B139" s="275"/>
      <c r="C139" s="275"/>
      <c r="D139" s="275"/>
      <c r="E139" s="275"/>
      <c r="F139" s="275"/>
      <c r="G139" s="275"/>
      <c r="H139" s="276"/>
      <c r="I139" s="275"/>
      <c r="J139" s="277"/>
      <c r="K139" s="275"/>
      <c r="L139" s="275"/>
      <c r="M139" s="275"/>
      <c r="N139" s="275"/>
      <c r="O139" s="275"/>
      <c r="P139" s="275"/>
      <c r="Q139" s="275"/>
      <c r="R139" s="275"/>
      <c r="S139" s="275"/>
      <c r="T139" s="275"/>
      <c r="U139" s="275"/>
      <c r="V139" s="275"/>
      <c r="W139" s="275"/>
      <c r="X139" s="275"/>
      <c r="Y139" s="275"/>
      <c r="Z139" s="275"/>
      <c r="AA139" s="275"/>
      <c r="AB139" s="275"/>
      <c r="AC139" s="275"/>
      <c r="AD139" s="275"/>
    </row>
    <row r="140" ht="20.25" customHeight="1">
      <c r="A140" s="278"/>
      <c r="B140" s="275"/>
      <c r="C140" s="275"/>
      <c r="D140" s="275"/>
      <c r="E140" s="275"/>
      <c r="F140" s="275"/>
      <c r="G140" s="275"/>
      <c r="H140" s="276"/>
      <c r="I140" s="275"/>
      <c r="J140" s="277"/>
      <c r="K140" s="275"/>
      <c r="L140" s="275"/>
      <c r="M140" s="275"/>
      <c r="N140" s="275"/>
      <c r="O140" s="275"/>
      <c r="P140" s="275"/>
      <c r="Q140" s="275"/>
      <c r="R140" s="275"/>
      <c r="S140" s="275"/>
      <c r="T140" s="275"/>
      <c r="U140" s="275"/>
      <c r="V140" s="275"/>
      <c r="W140" s="275"/>
      <c r="X140" s="275"/>
      <c r="Y140" s="275"/>
      <c r="Z140" s="275"/>
      <c r="AA140" s="275"/>
      <c r="AB140" s="275"/>
      <c r="AC140" s="275"/>
      <c r="AD140" s="275"/>
    </row>
    <row r="141" ht="20.25" customHeight="1">
      <c r="A141" s="278"/>
      <c r="B141" s="275"/>
      <c r="C141" s="275"/>
      <c r="D141" s="275"/>
      <c r="E141" s="275"/>
      <c r="F141" s="275"/>
      <c r="G141" s="275"/>
      <c r="H141" s="276"/>
      <c r="I141" s="275"/>
      <c r="J141" s="277"/>
      <c r="K141" s="275"/>
      <c r="L141" s="275"/>
      <c r="M141" s="275"/>
      <c r="N141" s="275"/>
      <c r="O141" s="275"/>
      <c r="P141" s="275"/>
      <c r="Q141" s="275"/>
      <c r="R141" s="275"/>
      <c r="S141" s="275"/>
      <c r="T141" s="275"/>
      <c r="U141" s="275"/>
      <c r="V141" s="275"/>
      <c r="W141" s="275"/>
      <c r="X141" s="275"/>
      <c r="Y141" s="275"/>
      <c r="Z141" s="275"/>
      <c r="AA141" s="275"/>
      <c r="AB141" s="275"/>
      <c r="AC141" s="275"/>
      <c r="AD141" s="275"/>
    </row>
    <row r="142" ht="20.25" customHeight="1">
      <c r="A142" s="278"/>
      <c r="B142" s="275"/>
      <c r="C142" s="275"/>
      <c r="D142" s="275"/>
      <c r="E142" s="275"/>
      <c r="F142" s="275"/>
      <c r="G142" s="275"/>
      <c r="H142" s="276"/>
      <c r="I142" s="275"/>
      <c r="J142" s="277"/>
      <c r="K142" s="275"/>
      <c r="L142" s="275"/>
      <c r="M142" s="275"/>
      <c r="N142" s="275"/>
      <c r="O142" s="275"/>
      <c r="P142" s="275"/>
      <c r="Q142" s="275"/>
      <c r="R142" s="275"/>
      <c r="S142" s="275"/>
      <c r="T142" s="275"/>
      <c r="U142" s="275"/>
      <c r="V142" s="275"/>
      <c r="W142" s="275"/>
      <c r="X142" s="275"/>
      <c r="Y142" s="275"/>
      <c r="Z142" s="275"/>
      <c r="AA142" s="275"/>
      <c r="AB142" s="275"/>
      <c r="AC142" s="275"/>
      <c r="AD142" s="275"/>
    </row>
    <row r="143" ht="20.25" customHeight="1">
      <c r="A143" s="278"/>
      <c r="B143" s="275"/>
      <c r="C143" s="275"/>
      <c r="D143" s="275"/>
      <c r="E143" s="275"/>
      <c r="F143" s="275"/>
      <c r="G143" s="275"/>
      <c r="H143" s="276"/>
      <c r="I143" s="275"/>
      <c r="J143" s="277"/>
      <c r="K143" s="275"/>
      <c r="L143" s="275"/>
      <c r="M143" s="275"/>
      <c r="N143" s="275"/>
      <c r="O143" s="275"/>
      <c r="P143" s="275"/>
      <c r="Q143" s="275"/>
      <c r="R143" s="275"/>
      <c r="S143" s="275"/>
      <c r="T143" s="275"/>
      <c r="U143" s="275"/>
      <c r="V143" s="275"/>
      <c r="W143" s="275"/>
      <c r="X143" s="275"/>
      <c r="Y143" s="275"/>
      <c r="Z143" s="275"/>
      <c r="AA143" s="275"/>
      <c r="AB143" s="275"/>
      <c r="AC143" s="275"/>
      <c r="AD143" s="275"/>
    </row>
    <row r="144" ht="20.25" customHeight="1">
      <c r="A144" s="278"/>
      <c r="B144" s="275"/>
      <c r="C144" s="275"/>
      <c r="D144" s="275"/>
      <c r="E144" s="275"/>
      <c r="F144" s="275"/>
      <c r="G144" s="275"/>
      <c r="H144" s="276"/>
      <c r="I144" s="275"/>
      <c r="J144" s="277"/>
      <c r="K144" s="275"/>
      <c r="L144" s="275"/>
      <c r="M144" s="275"/>
      <c r="N144" s="275"/>
      <c r="O144" s="275"/>
      <c r="P144" s="275"/>
      <c r="Q144" s="275"/>
      <c r="R144" s="275"/>
      <c r="S144" s="275"/>
      <c r="T144" s="275"/>
      <c r="U144" s="275"/>
      <c r="V144" s="275"/>
      <c r="W144" s="275"/>
      <c r="X144" s="275"/>
      <c r="Y144" s="275"/>
      <c r="Z144" s="275"/>
      <c r="AA144" s="275"/>
      <c r="AB144" s="275"/>
      <c r="AC144" s="275"/>
      <c r="AD144" s="275"/>
    </row>
    <row r="145" ht="20.25" customHeight="1">
      <c r="A145" s="278"/>
      <c r="B145" s="275"/>
      <c r="C145" s="275"/>
      <c r="D145" s="275"/>
      <c r="E145" s="275"/>
      <c r="F145" s="275"/>
      <c r="G145" s="275"/>
      <c r="H145" s="276"/>
      <c r="I145" s="275"/>
      <c r="J145" s="277"/>
      <c r="K145" s="275"/>
      <c r="L145" s="275"/>
      <c r="M145" s="275"/>
      <c r="N145" s="275"/>
      <c r="O145" s="275"/>
      <c r="P145" s="275"/>
      <c r="Q145" s="275"/>
      <c r="R145" s="275"/>
      <c r="S145" s="275"/>
      <c r="T145" s="275"/>
      <c r="U145" s="275"/>
      <c r="V145" s="275"/>
      <c r="W145" s="275"/>
      <c r="X145" s="275"/>
      <c r="Y145" s="275"/>
      <c r="Z145" s="275"/>
      <c r="AA145" s="275"/>
      <c r="AB145" s="275"/>
      <c r="AC145" s="275"/>
      <c r="AD145" s="275"/>
    </row>
    <row r="146" ht="20.25" customHeight="1">
      <c r="A146" s="278"/>
      <c r="B146" s="275"/>
      <c r="C146" s="275"/>
      <c r="D146" s="275"/>
      <c r="E146" s="275"/>
      <c r="F146" s="275"/>
      <c r="G146" s="275"/>
      <c r="H146" s="276"/>
      <c r="I146" s="275"/>
      <c r="J146" s="277"/>
      <c r="K146" s="275"/>
      <c r="L146" s="275"/>
      <c r="M146" s="275"/>
      <c r="N146" s="275"/>
      <c r="O146" s="275"/>
      <c r="P146" s="275"/>
      <c r="Q146" s="275"/>
      <c r="R146" s="275"/>
      <c r="S146" s="275"/>
      <c r="T146" s="275"/>
      <c r="U146" s="275"/>
      <c r="V146" s="275"/>
      <c r="W146" s="275"/>
      <c r="X146" s="275"/>
      <c r="Y146" s="275"/>
      <c r="Z146" s="275"/>
      <c r="AA146" s="275"/>
      <c r="AB146" s="275"/>
      <c r="AC146" s="275"/>
      <c r="AD146" s="275"/>
    </row>
    <row r="147" ht="20.25" customHeight="1">
      <c r="A147" s="278"/>
      <c r="B147" s="275"/>
      <c r="C147" s="275"/>
      <c r="D147" s="275"/>
      <c r="E147" s="275"/>
      <c r="F147" s="275"/>
      <c r="G147" s="275"/>
      <c r="H147" s="276"/>
      <c r="I147" s="275"/>
      <c r="J147" s="277"/>
      <c r="K147" s="275"/>
      <c r="L147" s="275"/>
      <c r="M147" s="275"/>
      <c r="N147" s="275"/>
      <c r="O147" s="275"/>
      <c r="P147" s="275"/>
      <c r="Q147" s="275"/>
      <c r="R147" s="275"/>
      <c r="S147" s="275"/>
      <c r="T147" s="275"/>
      <c r="U147" s="275"/>
      <c r="V147" s="275"/>
      <c r="W147" s="275"/>
      <c r="X147" s="275"/>
      <c r="Y147" s="275"/>
      <c r="Z147" s="275"/>
      <c r="AA147" s="275"/>
      <c r="AB147" s="275"/>
      <c r="AC147" s="275"/>
      <c r="AD147" s="275"/>
    </row>
    <row r="148" ht="20.25" customHeight="1">
      <c r="A148" s="278"/>
      <c r="B148" s="275"/>
      <c r="C148" s="275"/>
      <c r="D148" s="275"/>
      <c r="E148" s="275"/>
      <c r="F148" s="275"/>
      <c r="G148" s="275"/>
      <c r="H148" s="276"/>
      <c r="I148" s="275"/>
      <c r="J148" s="277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  <c r="AA148" s="275"/>
      <c r="AB148" s="275"/>
      <c r="AC148" s="275"/>
      <c r="AD148" s="275"/>
    </row>
    <row r="149" ht="20.25" customHeight="1">
      <c r="A149" s="278"/>
      <c r="B149" s="275"/>
      <c r="C149" s="275"/>
      <c r="D149" s="275"/>
      <c r="E149" s="275"/>
      <c r="F149" s="275"/>
      <c r="G149" s="275"/>
      <c r="H149" s="276"/>
      <c r="I149" s="275"/>
      <c r="J149" s="277"/>
      <c r="K149" s="275"/>
      <c r="L149" s="275"/>
      <c r="M149" s="275"/>
      <c r="N149" s="275"/>
      <c r="O149" s="275"/>
      <c r="P149" s="275"/>
      <c r="Q149" s="275"/>
      <c r="R149" s="275"/>
      <c r="S149" s="275"/>
      <c r="T149" s="275"/>
      <c r="U149" s="275"/>
      <c r="V149" s="275"/>
      <c r="W149" s="275"/>
      <c r="X149" s="275"/>
      <c r="Y149" s="275"/>
      <c r="Z149" s="275"/>
      <c r="AA149" s="275"/>
      <c r="AB149" s="275"/>
      <c r="AC149" s="275"/>
      <c r="AD149" s="275"/>
    </row>
    <row r="150" ht="20.25" customHeight="1">
      <c r="A150" s="278"/>
      <c r="B150" s="275"/>
      <c r="C150" s="275"/>
      <c r="D150" s="275"/>
      <c r="E150" s="275"/>
      <c r="F150" s="275"/>
      <c r="G150" s="275"/>
      <c r="H150" s="276"/>
      <c r="I150" s="275"/>
      <c r="J150" s="277"/>
      <c r="K150" s="275"/>
      <c r="L150" s="275"/>
      <c r="M150" s="275"/>
      <c r="N150" s="275"/>
      <c r="O150" s="275"/>
      <c r="P150" s="275"/>
      <c r="Q150" s="275"/>
      <c r="R150" s="275"/>
      <c r="S150" s="275"/>
      <c r="T150" s="275"/>
      <c r="U150" s="275"/>
      <c r="V150" s="275"/>
      <c r="W150" s="275"/>
      <c r="X150" s="275"/>
      <c r="Y150" s="275"/>
      <c r="Z150" s="275"/>
      <c r="AA150" s="275"/>
      <c r="AB150" s="275"/>
      <c r="AC150" s="275"/>
      <c r="AD150" s="275"/>
    </row>
    <row r="151" ht="20.25" customHeight="1">
      <c r="A151" s="278"/>
      <c r="B151" s="275"/>
      <c r="C151" s="275"/>
      <c r="D151" s="275"/>
      <c r="E151" s="275"/>
      <c r="F151" s="275"/>
      <c r="G151" s="275"/>
      <c r="H151" s="276"/>
      <c r="I151" s="275"/>
      <c r="J151" s="277"/>
      <c r="K151" s="275"/>
      <c r="L151" s="275"/>
      <c r="M151" s="275"/>
      <c r="N151" s="275"/>
      <c r="O151" s="275"/>
      <c r="P151" s="275"/>
      <c r="Q151" s="275"/>
      <c r="R151" s="275"/>
      <c r="S151" s="275"/>
      <c r="T151" s="275"/>
      <c r="U151" s="275"/>
      <c r="V151" s="275"/>
      <c r="W151" s="275"/>
      <c r="X151" s="275"/>
      <c r="Y151" s="275"/>
      <c r="Z151" s="275"/>
      <c r="AA151" s="275"/>
      <c r="AB151" s="275"/>
      <c r="AC151" s="275"/>
      <c r="AD151" s="275"/>
    </row>
    <row r="152" ht="20.25" customHeight="1">
      <c r="A152" s="278"/>
      <c r="B152" s="275"/>
      <c r="C152" s="275"/>
      <c r="D152" s="275"/>
      <c r="E152" s="275"/>
      <c r="F152" s="275"/>
      <c r="G152" s="275"/>
      <c r="H152" s="276"/>
      <c r="I152" s="275"/>
      <c r="J152" s="277"/>
      <c r="K152" s="275"/>
      <c r="L152" s="275"/>
      <c r="M152" s="275"/>
      <c r="N152" s="275"/>
      <c r="O152" s="275"/>
      <c r="P152" s="275"/>
      <c r="Q152" s="275"/>
      <c r="R152" s="275"/>
      <c r="S152" s="275"/>
      <c r="T152" s="275"/>
      <c r="U152" s="275"/>
      <c r="V152" s="275"/>
      <c r="W152" s="275"/>
      <c r="X152" s="275"/>
      <c r="Y152" s="275"/>
      <c r="Z152" s="275"/>
      <c r="AA152" s="275"/>
      <c r="AB152" s="275"/>
      <c r="AC152" s="275"/>
      <c r="AD152" s="275"/>
    </row>
    <row r="153" ht="20.25" customHeight="1">
      <c r="A153" s="278"/>
      <c r="B153" s="275"/>
      <c r="C153" s="275"/>
      <c r="D153" s="275"/>
      <c r="E153" s="275"/>
      <c r="F153" s="275"/>
      <c r="G153" s="275"/>
      <c r="H153" s="276"/>
      <c r="I153" s="275"/>
      <c r="J153" s="277"/>
      <c r="K153" s="275"/>
      <c r="L153" s="275"/>
      <c r="M153" s="275"/>
      <c r="N153" s="275"/>
      <c r="O153" s="275"/>
      <c r="P153" s="275"/>
      <c r="Q153" s="275"/>
      <c r="R153" s="275"/>
      <c r="S153" s="275"/>
      <c r="T153" s="275"/>
      <c r="U153" s="275"/>
      <c r="V153" s="275"/>
      <c r="W153" s="275"/>
      <c r="X153" s="275"/>
      <c r="Y153" s="275"/>
      <c r="Z153" s="275"/>
      <c r="AA153" s="275"/>
      <c r="AB153" s="275"/>
      <c r="AC153" s="275"/>
      <c r="AD153" s="275"/>
    </row>
    <row r="154" ht="20.25" customHeight="1">
      <c r="A154" s="278"/>
      <c r="B154" s="275"/>
      <c r="C154" s="275"/>
      <c r="D154" s="275"/>
      <c r="E154" s="275"/>
      <c r="F154" s="275"/>
      <c r="G154" s="275"/>
      <c r="H154" s="276"/>
      <c r="I154" s="275"/>
      <c r="J154" s="277"/>
      <c r="K154" s="275"/>
      <c r="L154" s="275"/>
      <c r="M154" s="275"/>
      <c r="N154" s="275"/>
      <c r="O154" s="275"/>
      <c r="P154" s="275"/>
      <c r="Q154" s="275"/>
      <c r="R154" s="275"/>
      <c r="S154" s="275"/>
      <c r="T154" s="275"/>
      <c r="U154" s="275"/>
      <c r="V154" s="275"/>
      <c r="W154" s="275"/>
      <c r="X154" s="275"/>
      <c r="Y154" s="275"/>
      <c r="Z154" s="275"/>
      <c r="AA154" s="275"/>
      <c r="AB154" s="275"/>
      <c r="AC154" s="275"/>
      <c r="AD154" s="275"/>
    </row>
    <row r="155" ht="20.25" customHeight="1">
      <c r="A155" s="278"/>
      <c r="B155" s="275"/>
      <c r="C155" s="275"/>
      <c r="D155" s="275"/>
      <c r="E155" s="275"/>
      <c r="F155" s="275"/>
      <c r="G155" s="275"/>
      <c r="H155" s="276"/>
      <c r="I155" s="275"/>
      <c r="J155" s="277"/>
      <c r="K155" s="275"/>
      <c r="L155" s="275"/>
      <c r="M155" s="275"/>
      <c r="N155" s="275"/>
      <c r="O155" s="275"/>
      <c r="P155" s="275"/>
      <c r="Q155" s="275"/>
      <c r="R155" s="275"/>
      <c r="S155" s="275"/>
      <c r="T155" s="275"/>
      <c r="U155" s="275"/>
      <c r="V155" s="275"/>
      <c r="W155" s="275"/>
      <c r="X155" s="275"/>
      <c r="Y155" s="275"/>
      <c r="Z155" s="275"/>
      <c r="AA155" s="275"/>
      <c r="AB155" s="275"/>
      <c r="AC155" s="275"/>
      <c r="AD155" s="275"/>
    </row>
    <row r="156" ht="20.25" customHeight="1">
      <c r="A156" s="278"/>
      <c r="B156" s="275"/>
      <c r="C156" s="275"/>
      <c r="D156" s="275"/>
      <c r="E156" s="275"/>
      <c r="F156" s="275"/>
      <c r="G156" s="275"/>
      <c r="H156" s="276"/>
      <c r="I156" s="275"/>
      <c r="J156" s="277"/>
      <c r="K156" s="275"/>
      <c r="L156" s="275"/>
      <c r="M156" s="275"/>
      <c r="N156" s="275"/>
      <c r="O156" s="275"/>
      <c r="P156" s="275"/>
      <c r="Q156" s="275"/>
      <c r="R156" s="275"/>
      <c r="S156" s="275"/>
      <c r="T156" s="275"/>
      <c r="U156" s="275"/>
      <c r="V156" s="275"/>
      <c r="W156" s="275"/>
      <c r="X156" s="275"/>
      <c r="Y156" s="275"/>
      <c r="Z156" s="275"/>
      <c r="AA156" s="275"/>
      <c r="AB156" s="275"/>
      <c r="AC156" s="275"/>
      <c r="AD156" s="275"/>
    </row>
    <row r="157" ht="20.25" customHeight="1">
      <c r="A157" s="278"/>
      <c r="B157" s="275"/>
      <c r="C157" s="275"/>
      <c r="D157" s="275"/>
      <c r="E157" s="275"/>
      <c r="F157" s="275"/>
      <c r="G157" s="275"/>
      <c r="H157" s="276"/>
      <c r="I157" s="275"/>
      <c r="J157" s="277"/>
      <c r="K157" s="275"/>
      <c r="L157" s="275"/>
      <c r="M157" s="275"/>
      <c r="N157" s="275"/>
      <c r="O157" s="275"/>
      <c r="P157" s="275"/>
      <c r="Q157" s="275"/>
      <c r="R157" s="275"/>
      <c r="S157" s="275"/>
      <c r="T157" s="275"/>
      <c r="U157" s="275"/>
      <c r="V157" s="275"/>
      <c r="W157" s="275"/>
      <c r="X157" s="275"/>
      <c r="Y157" s="275"/>
      <c r="Z157" s="275"/>
      <c r="AA157" s="275"/>
      <c r="AB157" s="275"/>
      <c r="AC157" s="275"/>
      <c r="AD157" s="275"/>
    </row>
    <row r="158" ht="20.25" customHeight="1">
      <c r="A158" s="278"/>
      <c r="B158" s="275"/>
      <c r="C158" s="275"/>
      <c r="D158" s="275"/>
      <c r="E158" s="275"/>
      <c r="F158" s="275"/>
      <c r="G158" s="275"/>
      <c r="H158" s="276"/>
      <c r="I158" s="275"/>
      <c r="J158" s="277"/>
      <c r="K158" s="275"/>
      <c r="L158" s="275"/>
      <c r="M158" s="275"/>
      <c r="N158" s="275"/>
      <c r="O158" s="275"/>
      <c r="P158" s="275"/>
      <c r="Q158" s="275"/>
      <c r="R158" s="275"/>
      <c r="S158" s="275"/>
      <c r="T158" s="275"/>
      <c r="U158" s="275"/>
      <c r="V158" s="275"/>
      <c r="W158" s="275"/>
      <c r="X158" s="275"/>
      <c r="Y158" s="275"/>
      <c r="Z158" s="275"/>
      <c r="AA158" s="275"/>
      <c r="AB158" s="275"/>
      <c r="AC158" s="275"/>
      <c r="AD158" s="275"/>
    </row>
    <row r="159" ht="20.25" customHeight="1">
      <c r="A159" s="278"/>
      <c r="B159" s="275"/>
      <c r="C159" s="275"/>
      <c r="D159" s="275"/>
      <c r="E159" s="275"/>
      <c r="F159" s="275"/>
      <c r="G159" s="275"/>
      <c r="H159" s="276"/>
      <c r="I159" s="275"/>
      <c r="J159" s="277"/>
      <c r="K159" s="275"/>
      <c r="L159" s="275"/>
      <c r="M159" s="275"/>
      <c r="N159" s="275"/>
      <c r="O159" s="275"/>
      <c r="P159" s="275"/>
      <c r="Q159" s="275"/>
      <c r="R159" s="275"/>
      <c r="S159" s="275"/>
      <c r="T159" s="275"/>
      <c r="U159" s="275"/>
      <c r="V159" s="275"/>
      <c r="W159" s="275"/>
      <c r="X159" s="275"/>
      <c r="Y159" s="275"/>
      <c r="Z159" s="275"/>
      <c r="AA159" s="275"/>
      <c r="AB159" s="275"/>
      <c r="AC159" s="275"/>
      <c r="AD159" s="275"/>
    </row>
    <row r="160" ht="20.25" customHeight="1">
      <c r="A160" s="278"/>
      <c r="B160" s="275"/>
      <c r="C160" s="275"/>
      <c r="D160" s="275"/>
      <c r="E160" s="275"/>
      <c r="F160" s="275"/>
      <c r="G160" s="275"/>
      <c r="H160" s="276"/>
      <c r="I160" s="275"/>
      <c r="J160" s="277"/>
      <c r="K160" s="275"/>
      <c r="L160" s="275"/>
      <c r="M160" s="275"/>
      <c r="N160" s="275"/>
      <c r="O160" s="275"/>
      <c r="P160" s="275"/>
      <c r="Q160" s="275"/>
      <c r="R160" s="275"/>
      <c r="S160" s="275"/>
      <c r="T160" s="275"/>
      <c r="U160" s="275"/>
      <c r="V160" s="275"/>
      <c r="W160" s="275"/>
      <c r="X160" s="275"/>
      <c r="Y160" s="275"/>
      <c r="Z160" s="275"/>
      <c r="AA160" s="275"/>
      <c r="AB160" s="275"/>
      <c r="AC160" s="275"/>
      <c r="AD160" s="275"/>
    </row>
    <row r="161" ht="20.25" customHeight="1">
      <c r="A161" s="278"/>
      <c r="B161" s="275"/>
      <c r="C161" s="275"/>
      <c r="D161" s="275"/>
      <c r="E161" s="275"/>
      <c r="F161" s="275"/>
      <c r="G161" s="275"/>
      <c r="H161" s="276"/>
      <c r="I161" s="275"/>
      <c r="J161" s="277"/>
      <c r="K161" s="275"/>
      <c r="L161" s="275"/>
      <c r="M161" s="275"/>
      <c r="N161" s="275"/>
      <c r="O161" s="275"/>
      <c r="P161" s="275"/>
      <c r="Q161" s="275"/>
      <c r="R161" s="275"/>
      <c r="S161" s="275"/>
      <c r="T161" s="275"/>
      <c r="U161" s="275"/>
      <c r="V161" s="275"/>
      <c r="W161" s="275"/>
      <c r="X161" s="275"/>
      <c r="Y161" s="275"/>
      <c r="Z161" s="275"/>
      <c r="AA161" s="275"/>
      <c r="AB161" s="275"/>
      <c r="AC161" s="275"/>
      <c r="AD161" s="275"/>
    </row>
    <row r="162" ht="20.25" customHeight="1">
      <c r="A162" s="278"/>
      <c r="B162" s="275"/>
      <c r="C162" s="275"/>
      <c r="D162" s="275"/>
      <c r="E162" s="275"/>
      <c r="F162" s="275"/>
      <c r="G162" s="275"/>
      <c r="H162" s="276"/>
      <c r="I162" s="275"/>
      <c r="J162" s="277"/>
      <c r="K162" s="275"/>
      <c r="L162" s="275"/>
      <c r="M162" s="275"/>
      <c r="N162" s="275"/>
      <c r="O162" s="275"/>
      <c r="P162" s="275"/>
      <c r="Q162" s="275"/>
      <c r="R162" s="275"/>
      <c r="S162" s="275"/>
      <c r="T162" s="275"/>
      <c r="U162" s="275"/>
      <c r="V162" s="275"/>
      <c r="W162" s="275"/>
      <c r="X162" s="275"/>
      <c r="Y162" s="275"/>
      <c r="Z162" s="275"/>
      <c r="AA162" s="275"/>
      <c r="AB162" s="275"/>
      <c r="AC162" s="275"/>
      <c r="AD162" s="275"/>
    </row>
    <row r="163" ht="20.25" customHeight="1">
      <c r="A163" s="278"/>
      <c r="B163" s="275"/>
      <c r="C163" s="275"/>
      <c r="D163" s="275"/>
      <c r="E163" s="275"/>
      <c r="F163" s="275"/>
      <c r="G163" s="275"/>
      <c r="H163" s="276"/>
      <c r="I163" s="275"/>
      <c r="J163" s="277"/>
      <c r="K163" s="275"/>
      <c r="L163" s="275"/>
      <c r="M163" s="275"/>
      <c r="N163" s="275"/>
      <c r="O163" s="275"/>
      <c r="P163" s="275"/>
      <c r="Q163" s="275"/>
      <c r="R163" s="275"/>
      <c r="S163" s="275"/>
      <c r="T163" s="275"/>
      <c r="U163" s="275"/>
      <c r="V163" s="275"/>
      <c r="W163" s="275"/>
      <c r="X163" s="275"/>
      <c r="Y163" s="275"/>
      <c r="Z163" s="275"/>
      <c r="AA163" s="275"/>
      <c r="AB163" s="275"/>
      <c r="AC163" s="275"/>
      <c r="AD163" s="275"/>
    </row>
    <row r="164" ht="20.25" customHeight="1">
      <c r="A164" s="278"/>
      <c r="B164" s="275"/>
      <c r="C164" s="275"/>
      <c r="D164" s="275"/>
      <c r="E164" s="275"/>
      <c r="F164" s="275"/>
      <c r="G164" s="275"/>
      <c r="H164" s="276"/>
      <c r="I164" s="275"/>
      <c r="J164" s="277"/>
      <c r="K164" s="275"/>
      <c r="L164" s="275"/>
      <c r="M164" s="275"/>
      <c r="N164" s="275"/>
      <c r="O164" s="275"/>
      <c r="P164" s="275"/>
      <c r="Q164" s="275"/>
      <c r="R164" s="275"/>
      <c r="S164" s="275"/>
      <c r="T164" s="275"/>
      <c r="U164" s="275"/>
      <c r="V164" s="275"/>
      <c r="W164" s="275"/>
      <c r="X164" s="275"/>
      <c r="Y164" s="275"/>
      <c r="Z164" s="275"/>
      <c r="AA164" s="275"/>
      <c r="AB164" s="275"/>
      <c r="AC164" s="275"/>
      <c r="AD164" s="275"/>
    </row>
    <row r="165" ht="20.25" customHeight="1">
      <c r="A165" s="278"/>
      <c r="B165" s="275"/>
      <c r="C165" s="275"/>
      <c r="D165" s="275"/>
      <c r="E165" s="275"/>
      <c r="F165" s="275"/>
      <c r="G165" s="275"/>
      <c r="H165" s="276"/>
      <c r="I165" s="275"/>
      <c r="J165" s="277"/>
      <c r="K165" s="275"/>
      <c r="L165" s="275"/>
      <c r="M165" s="275"/>
      <c r="N165" s="275"/>
      <c r="O165" s="275"/>
      <c r="P165" s="275"/>
      <c r="Q165" s="275"/>
      <c r="R165" s="275"/>
      <c r="S165" s="275"/>
      <c r="T165" s="275"/>
      <c r="U165" s="275"/>
      <c r="V165" s="275"/>
      <c r="W165" s="275"/>
      <c r="X165" s="275"/>
      <c r="Y165" s="275"/>
      <c r="Z165" s="275"/>
      <c r="AA165" s="275"/>
      <c r="AB165" s="275"/>
      <c r="AC165" s="275"/>
      <c r="AD165" s="275"/>
    </row>
    <row r="166" ht="20.25" customHeight="1">
      <c r="A166" s="278"/>
      <c r="B166" s="275"/>
      <c r="C166" s="275"/>
      <c r="D166" s="275"/>
      <c r="E166" s="275"/>
      <c r="F166" s="275"/>
      <c r="G166" s="275"/>
      <c r="H166" s="276"/>
      <c r="I166" s="275"/>
      <c r="J166" s="277"/>
      <c r="K166" s="275"/>
      <c r="L166" s="275"/>
      <c r="M166" s="275"/>
      <c r="N166" s="275"/>
      <c r="O166" s="275"/>
      <c r="P166" s="275"/>
      <c r="Q166" s="275"/>
      <c r="R166" s="275"/>
      <c r="S166" s="275"/>
      <c r="T166" s="275"/>
      <c r="U166" s="275"/>
      <c r="V166" s="275"/>
      <c r="W166" s="275"/>
      <c r="X166" s="275"/>
      <c r="Y166" s="275"/>
      <c r="Z166" s="275"/>
      <c r="AA166" s="275"/>
      <c r="AB166" s="275"/>
      <c r="AC166" s="275"/>
      <c r="AD166" s="275"/>
    </row>
    <row r="167" ht="20.25" customHeight="1">
      <c r="A167" s="278"/>
      <c r="B167" s="275"/>
      <c r="C167" s="275"/>
      <c r="D167" s="275"/>
      <c r="E167" s="275"/>
      <c r="F167" s="275"/>
      <c r="G167" s="275"/>
      <c r="H167" s="276"/>
      <c r="I167" s="275"/>
      <c r="J167" s="277"/>
      <c r="K167" s="275"/>
      <c r="L167" s="275"/>
      <c r="M167" s="275"/>
      <c r="N167" s="275"/>
      <c r="O167" s="275"/>
      <c r="P167" s="275"/>
      <c r="Q167" s="275"/>
      <c r="R167" s="275"/>
      <c r="S167" s="275"/>
      <c r="T167" s="275"/>
      <c r="U167" s="275"/>
      <c r="V167" s="275"/>
      <c r="W167" s="275"/>
      <c r="X167" s="275"/>
      <c r="Y167" s="275"/>
      <c r="Z167" s="275"/>
      <c r="AA167" s="275"/>
      <c r="AB167" s="275"/>
      <c r="AC167" s="275"/>
      <c r="AD167" s="275"/>
    </row>
    <row r="168" ht="20.25" customHeight="1">
      <c r="A168" s="278"/>
      <c r="B168" s="275"/>
      <c r="C168" s="275"/>
      <c r="D168" s="275"/>
      <c r="E168" s="275"/>
      <c r="F168" s="275"/>
      <c r="G168" s="275"/>
      <c r="H168" s="276"/>
      <c r="I168" s="275"/>
      <c r="J168" s="277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  <c r="AA168" s="275"/>
      <c r="AB168" s="275"/>
      <c r="AC168" s="275"/>
      <c r="AD168" s="275"/>
    </row>
    <row r="169" ht="20.25" customHeight="1">
      <c r="A169" s="278"/>
      <c r="B169" s="275"/>
      <c r="C169" s="275"/>
      <c r="D169" s="275"/>
      <c r="E169" s="275"/>
      <c r="F169" s="275"/>
      <c r="G169" s="275"/>
      <c r="H169" s="276"/>
      <c r="I169" s="275"/>
      <c r="J169" s="277"/>
      <c r="K169" s="275"/>
      <c r="L169" s="275"/>
      <c r="M169" s="275"/>
      <c r="N169" s="275"/>
      <c r="O169" s="275"/>
      <c r="P169" s="275"/>
      <c r="Q169" s="275"/>
      <c r="R169" s="275"/>
      <c r="S169" s="275"/>
      <c r="T169" s="275"/>
      <c r="U169" s="275"/>
      <c r="V169" s="275"/>
      <c r="W169" s="275"/>
      <c r="X169" s="275"/>
      <c r="Y169" s="275"/>
      <c r="Z169" s="275"/>
      <c r="AA169" s="275"/>
      <c r="AB169" s="275"/>
      <c r="AC169" s="275"/>
      <c r="AD169" s="275"/>
    </row>
    <row r="170" ht="20.25" customHeight="1">
      <c r="A170" s="278"/>
      <c r="B170" s="275"/>
      <c r="C170" s="275"/>
      <c r="D170" s="275"/>
      <c r="E170" s="275"/>
      <c r="F170" s="275"/>
      <c r="G170" s="275"/>
      <c r="H170" s="276"/>
      <c r="I170" s="275"/>
      <c r="J170" s="277"/>
      <c r="K170" s="275"/>
      <c r="L170" s="275"/>
      <c r="M170" s="275"/>
      <c r="N170" s="275"/>
      <c r="O170" s="275"/>
      <c r="P170" s="275"/>
      <c r="Q170" s="275"/>
      <c r="R170" s="275"/>
      <c r="S170" s="275"/>
      <c r="T170" s="275"/>
      <c r="U170" s="275"/>
      <c r="V170" s="275"/>
      <c r="W170" s="275"/>
      <c r="X170" s="275"/>
      <c r="Y170" s="275"/>
      <c r="Z170" s="275"/>
      <c r="AA170" s="275"/>
      <c r="AB170" s="275"/>
      <c r="AC170" s="275"/>
      <c r="AD170" s="275"/>
    </row>
    <row r="171" ht="20.25" customHeight="1">
      <c r="A171" s="278"/>
      <c r="B171" s="275"/>
      <c r="C171" s="275"/>
      <c r="D171" s="275"/>
      <c r="E171" s="275"/>
      <c r="F171" s="275"/>
      <c r="G171" s="275"/>
      <c r="H171" s="276"/>
      <c r="I171" s="275"/>
      <c r="J171" s="277"/>
      <c r="K171" s="275"/>
      <c r="L171" s="275"/>
      <c r="M171" s="275"/>
      <c r="N171" s="275"/>
      <c r="O171" s="275"/>
      <c r="P171" s="275"/>
      <c r="Q171" s="275"/>
      <c r="R171" s="275"/>
      <c r="S171" s="275"/>
      <c r="T171" s="275"/>
      <c r="U171" s="275"/>
      <c r="V171" s="275"/>
      <c r="W171" s="275"/>
      <c r="X171" s="275"/>
      <c r="Y171" s="275"/>
      <c r="Z171" s="275"/>
      <c r="AA171" s="275"/>
      <c r="AB171" s="275"/>
      <c r="AC171" s="275"/>
      <c r="AD171" s="275"/>
    </row>
    <row r="172" ht="20.25" customHeight="1">
      <c r="A172" s="278"/>
      <c r="B172" s="275"/>
      <c r="C172" s="275"/>
      <c r="D172" s="275"/>
      <c r="E172" s="275"/>
      <c r="F172" s="275"/>
      <c r="G172" s="275"/>
      <c r="H172" s="276"/>
      <c r="I172" s="275"/>
      <c r="J172" s="277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  <c r="AA172" s="275"/>
      <c r="AB172" s="275"/>
      <c r="AC172" s="275"/>
      <c r="AD172" s="275"/>
    </row>
    <row r="173" ht="20.25" customHeight="1">
      <c r="A173" s="278"/>
      <c r="B173" s="275"/>
      <c r="C173" s="275"/>
      <c r="D173" s="275"/>
      <c r="E173" s="275"/>
      <c r="F173" s="275"/>
      <c r="G173" s="275"/>
      <c r="H173" s="276"/>
      <c r="I173" s="275"/>
      <c r="J173" s="277"/>
      <c r="K173" s="275"/>
      <c r="L173" s="275"/>
      <c r="M173" s="275"/>
      <c r="N173" s="275"/>
      <c r="O173" s="275"/>
      <c r="P173" s="275"/>
      <c r="Q173" s="275"/>
      <c r="R173" s="275"/>
      <c r="S173" s="275"/>
      <c r="T173" s="275"/>
      <c r="U173" s="275"/>
      <c r="V173" s="275"/>
      <c r="W173" s="275"/>
      <c r="X173" s="275"/>
      <c r="Y173" s="275"/>
      <c r="Z173" s="275"/>
      <c r="AA173" s="275"/>
      <c r="AB173" s="275"/>
      <c r="AC173" s="275"/>
      <c r="AD173" s="275"/>
    </row>
    <row r="174" ht="20.25" customHeight="1">
      <c r="A174" s="278"/>
      <c r="B174" s="275"/>
      <c r="C174" s="275"/>
      <c r="D174" s="275"/>
      <c r="E174" s="275"/>
      <c r="F174" s="275"/>
      <c r="G174" s="275"/>
      <c r="H174" s="276"/>
      <c r="I174" s="275"/>
      <c r="J174" s="277"/>
      <c r="K174" s="275"/>
      <c r="L174" s="275"/>
      <c r="M174" s="275"/>
      <c r="N174" s="275"/>
      <c r="O174" s="275"/>
      <c r="P174" s="275"/>
      <c r="Q174" s="275"/>
      <c r="R174" s="275"/>
      <c r="S174" s="275"/>
      <c r="T174" s="275"/>
      <c r="U174" s="275"/>
      <c r="V174" s="275"/>
      <c r="W174" s="275"/>
      <c r="X174" s="275"/>
      <c r="Y174" s="275"/>
      <c r="Z174" s="275"/>
      <c r="AA174" s="275"/>
      <c r="AB174" s="275"/>
      <c r="AC174" s="275"/>
      <c r="AD174" s="275"/>
    </row>
    <row r="175" ht="20.25" customHeight="1">
      <c r="A175" s="278"/>
      <c r="B175" s="275"/>
      <c r="C175" s="275"/>
      <c r="D175" s="275"/>
      <c r="E175" s="275"/>
      <c r="F175" s="275"/>
      <c r="G175" s="275"/>
      <c r="H175" s="276"/>
      <c r="I175" s="275"/>
      <c r="J175" s="277"/>
      <c r="K175" s="275"/>
      <c r="L175" s="275"/>
      <c r="M175" s="275"/>
      <c r="N175" s="275"/>
      <c r="O175" s="275"/>
      <c r="P175" s="275"/>
      <c r="Q175" s="275"/>
      <c r="R175" s="275"/>
      <c r="S175" s="275"/>
      <c r="T175" s="275"/>
      <c r="U175" s="275"/>
      <c r="V175" s="275"/>
      <c r="W175" s="275"/>
      <c r="X175" s="275"/>
      <c r="Y175" s="275"/>
      <c r="Z175" s="275"/>
      <c r="AA175" s="275"/>
      <c r="AB175" s="275"/>
      <c r="AC175" s="275"/>
      <c r="AD175" s="275"/>
    </row>
    <row r="176" ht="20.25" customHeight="1">
      <c r="A176" s="278"/>
      <c r="B176" s="275"/>
      <c r="C176" s="275"/>
      <c r="D176" s="275"/>
      <c r="E176" s="275"/>
      <c r="F176" s="275"/>
      <c r="G176" s="275"/>
      <c r="H176" s="276"/>
      <c r="I176" s="275"/>
      <c r="J176" s="277"/>
      <c r="K176" s="275"/>
      <c r="L176" s="275"/>
      <c r="M176" s="275"/>
      <c r="N176" s="275"/>
      <c r="O176" s="275"/>
      <c r="P176" s="275"/>
      <c r="Q176" s="275"/>
      <c r="R176" s="275"/>
      <c r="S176" s="275"/>
      <c r="T176" s="275"/>
      <c r="U176" s="275"/>
      <c r="V176" s="275"/>
      <c r="W176" s="275"/>
      <c r="X176" s="275"/>
      <c r="Y176" s="275"/>
      <c r="Z176" s="275"/>
      <c r="AA176" s="275"/>
      <c r="AB176" s="275"/>
      <c r="AC176" s="275"/>
      <c r="AD176" s="275"/>
    </row>
    <row r="177" ht="20.25" customHeight="1">
      <c r="A177" s="278"/>
      <c r="B177" s="275"/>
      <c r="C177" s="275"/>
      <c r="D177" s="275"/>
      <c r="E177" s="275"/>
      <c r="F177" s="275"/>
      <c r="G177" s="275"/>
      <c r="H177" s="276"/>
      <c r="I177" s="275"/>
      <c r="J177" s="277"/>
      <c r="K177" s="275"/>
      <c r="L177" s="275"/>
      <c r="M177" s="275"/>
      <c r="N177" s="275"/>
      <c r="O177" s="275"/>
      <c r="P177" s="275"/>
      <c r="Q177" s="275"/>
      <c r="R177" s="275"/>
      <c r="S177" s="275"/>
      <c r="T177" s="275"/>
      <c r="U177" s="275"/>
      <c r="V177" s="275"/>
      <c r="W177" s="275"/>
      <c r="X177" s="275"/>
      <c r="Y177" s="275"/>
      <c r="Z177" s="275"/>
      <c r="AA177" s="275"/>
      <c r="AB177" s="275"/>
      <c r="AC177" s="275"/>
      <c r="AD177" s="275"/>
    </row>
    <row r="178" ht="20.25" customHeight="1">
      <c r="A178" s="278"/>
      <c r="B178" s="275"/>
      <c r="C178" s="275"/>
      <c r="D178" s="275"/>
      <c r="E178" s="275"/>
      <c r="F178" s="275"/>
      <c r="G178" s="275"/>
      <c r="H178" s="276"/>
      <c r="I178" s="275"/>
      <c r="J178" s="277"/>
      <c r="K178" s="275"/>
      <c r="L178" s="275"/>
      <c r="M178" s="275"/>
      <c r="N178" s="275"/>
      <c r="O178" s="275"/>
      <c r="P178" s="275"/>
      <c r="Q178" s="275"/>
      <c r="R178" s="275"/>
      <c r="S178" s="275"/>
      <c r="T178" s="275"/>
      <c r="U178" s="275"/>
      <c r="V178" s="275"/>
      <c r="W178" s="275"/>
      <c r="X178" s="275"/>
      <c r="Y178" s="275"/>
      <c r="Z178" s="275"/>
      <c r="AA178" s="275"/>
      <c r="AB178" s="275"/>
      <c r="AC178" s="275"/>
      <c r="AD178" s="275"/>
    </row>
    <row r="179" ht="20.25" customHeight="1">
      <c r="A179" s="278"/>
      <c r="B179" s="275"/>
      <c r="C179" s="275"/>
      <c r="D179" s="275"/>
      <c r="E179" s="275"/>
      <c r="F179" s="275"/>
      <c r="G179" s="275"/>
      <c r="H179" s="276"/>
      <c r="I179" s="275"/>
      <c r="J179" s="277"/>
      <c r="K179" s="275"/>
      <c r="L179" s="275"/>
      <c r="M179" s="275"/>
      <c r="N179" s="275"/>
      <c r="O179" s="275"/>
      <c r="P179" s="275"/>
      <c r="Q179" s="275"/>
      <c r="R179" s="275"/>
      <c r="S179" s="275"/>
      <c r="T179" s="275"/>
      <c r="U179" s="275"/>
      <c r="V179" s="275"/>
      <c r="W179" s="275"/>
      <c r="X179" s="275"/>
      <c r="Y179" s="275"/>
      <c r="Z179" s="275"/>
      <c r="AA179" s="275"/>
      <c r="AB179" s="275"/>
      <c r="AC179" s="275"/>
      <c r="AD179" s="275"/>
    </row>
    <row r="180" ht="20.25" customHeight="1">
      <c r="A180" s="278"/>
      <c r="B180" s="275"/>
      <c r="C180" s="275"/>
      <c r="D180" s="275"/>
      <c r="E180" s="275"/>
      <c r="F180" s="275"/>
      <c r="G180" s="275"/>
      <c r="H180" s="276"/>
      <c r="I180" s="275"/>
      <c r="J180" s="277"/>
      <c r="K180" s="275"/>
      <c r="L180" s="275"/>
      <c r="M180" s="275"/>
      <c r="N180" s="275"/>
      <c r="O180" s="275"/>
      <c r="P180" s="275"/>
      <c r="Q180" s="275"/>
      <c r="R180" s="275"/>
      <c r="S180" s="275"/>
      <c r="T180" s="275"/>
      <c r="U180" s="275"/>
      <c r="V180" s="275"/>
      <c r="W180" s="275"/>
      <c r="X180" s="275"/>
      <c r="Y180" s="275"/>
      <c r="Z180" s="275"/>
      <c r="AA180" s="275"/>
      <c r="AB180" s="275"/>
      <c r="AC180" s="275"/>
      <c r="AD180" s="275"/>
    </row>
    <row r="181" ht="20.25" customHeight="1">
      <c r="A181" s="278"/>
      <c r="B181" s="275"/>
      <c r="C181" s="275"/>
      <c r="D181" s="275"/>
      <c r="E181" s="275"/>
      <c r="F181" s="275"/>
      <c r="G181" s="275"/>
      <c r="H181" s="276"/>
      <c r="I181" s="275"/>
      <c r="J181" s="277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  <c r="AA181" s="275"/>
      <c r="AB181" s="275"/>
      <c r="AC181" s="275"/>
      <c r="AD181" s="275"/>
    </row>
    <row r="182" ht="20.25" customHeight="1">
      <c r="A182" s="278"/>
      <c r="B182" s="275"/>
      <c r="C182" s="275"/>
      <c r="D182" s="275"/>
      <c r="E182" s="275"/>
      <c r="F182" s="275"/>
      <c r="G182" s="275"/>
      <c r="H182" s="276"/>
      <c r="I182" s="275"/>
      <c r="J182" s="277"/>
      <c r="K182" s="275"/>
      <c r="L182" s="275"/>
      <c r="M182" s="275"/>
      <c r="N182" s="275"/>
      <c r="O182" s="275"/>
      <c r="P182" s="275"/>
      <c r="Q182" s="275"/>
      <c r="R182" s="275"/>
      <c r="S182" s="275"/>
      <c r="T182" s="275"/>
      <c r="U182" s="275"/>
      <c r="V182" s="275"/>
      <c r="W182" s="275"/>
      <c r="X182" s="275"/>
      <c r="Y182" s="275"/>
      <c r="Z182" s="275"/>
      <c r="AA182" s="275"/>
      <c r="AB182" s="275"/>
      <c r="AC182" s="275"/>
      <c r="AD182" s="275"/>
    </row>
    <row r="183" ht="20.25" customHeight="1">
      <c r="A183" s="278"/>
      <c r="B183" s="275"/>
      <c r="C183" s="275"/>
      <c r="D183" s="275"/>
      <c r="E183" s="275"/>
      <c r="F183" s="275"/>
      <c r="G183" s="275"/>
      <c r="H183" s="276"/>
      <c r="I183" s="275"/>
      <c r="J183" s="277"/>
      <c r="K183" s="275"/>
      <c r="L183" s="275"/>
      <c r="M183" s="275"/>
      <c r="N183" s="275"/>
      <c r="O183" s="275"/>
      <c r="P183" s="275"/>
      <c r="Q183" s="275"/>
      <c r="R183" s="275"/>
      <c r="S183" s="275"/>
      <c r="T183" s="275"/>
      <c r="U183" s="275"/>
      <c r="V183" s="275"/>
      <c r="W183" s="275"/>
      <c r="X183" s="275"/>
      <c r="Y183" s="275"/>
      <c r="Z183" s="275"/>
      <c r="AA183" s="275"/>
      <c r="AB183" s="275"/>
      <c r="AC183" s="275"/>
      <c r="AD183" s="275"/>
    </row>
    <row r="184" ht="20.25" customHeight="1">
      <c r="A184" s="278"/>
      <c r="B184" s="275"/>
      <c r="C184" s="275"/>
      <c r="D184" s="275"/>
      <c r="E184" s="275"/>
      <c r="F184" s="275"/>
      <c r="G184" s="275"/>
      <c r="H184" s="276"/>
      <c r="I184" s="275"/>
      <c r="J184" s="277"/>
      <c r="K184" s="275"/>
      <c r="L184" s="275"/>
      <c r="M184" s="275"/>
      <c r="N184" s="275"/>
      <c r="O184" s="275"/>
      <c r="P184" s="275"/>
      <c r="Q184" s="275"/>
      <c r="R184" s="275"/>
      <c r="S184" s="275"/>
      <c r="T184" s="275"/>
      <c r="U184" s="275"/>
      <c r="V184" s="275"/>
      <c r="W184" s="275"/>
      <c r="X184" s="275"/>
      <c r="Y184" s="275"/>
      <c r="Z184" s="275"/>
      <c r="AA184" s="275"/>
      <c r="AB184" s="275"/>
      <c r="AC184" s="275"/>
      <c r="AD184" s="275"/>
    </row>
    <row r="185" ht="20.25" customHeight="1">
      <c r="A185" s="278"/>
      <c r="B185" s="275"/>
      <c r="C185" s="275"/>
      <c r="D185" s="275"/>
      <c r="E185" s="275"/>
      <c r="F185" s="275"/>
      <c r="G185" s="275"/>
      <c r="H185" s="276"/>
      <c r="I185" s="275"/>
      <c r="J185" s="277"/>
      <c r="K185" s="275"/>
      <c r="L185" s="275"/>
      <c r="M185" s="275"/>
      <c r="N185" s="275"/>
      <c r="O185" s="275"/>
      <c r="P185" s="275"/>
      <c r="Q185" s="275"/>
      <c r="R185" s="275"/>
      <c r="S185" s="275"/>
      <c r="T185" s="275"/>
      <c r="U185" s="275"/>
      <c r="V185" s="275"/>
      <c r="W185" s="275"/>
      <c r="X185" s="275"/>
      <c r="Y185" s="275"/>
      <c r="Z185" s="275"/>
      <c r="AA185" s="275"/>
      <c r="AB185" s="275"/>
      <c r="AC185" s="275"/>
      <c r="AD185" s="275"/>
    </row>
    <row r="186" ht="20.25" customHeight="1">
      <c r="A186" s="278"/>
      <c r="B186" s="275"/>
      <c r="C186" s="275"/>
      <c r="D186" s="275"/>
      <c r="E186" s="275"/>
      <c r="F186" s="275"/>
      <c r="G186" s="275"/>
      <c r="H186" s="276"/>
      <c r="I186" s="275"/>
      <c r="J186" s="277"/>
      <c r="K186" s="275"/>
      <c r="L186" s="275"/>
      <c r="M186" s="275"/>
      <c r="N186" s="275"/>
      <c r="O186" s="275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  <c r="Z186" s="275"/>
      <c r="AA186" s="275"/>
      <c r="AB186" s="275"/>
      <c r="AC186" s="275"/>
      <c r="AD186" s="275"/>
    </row>
    <row r="187" ht="20.25" customHeight="1">
      <c r="A187" s="278"/>
      <c r="B187" s="275"/>
      <c r="C187" s="275"/>
      <c r="D187" s="275"/>
      <c r="E187" s="275"/>
      <c r="F187" s="275"/>
      <c r="G187" s="275"/>
      <c r="H187" s="276"/>
      <c r="I187" s="275"/>
      <c r="J187" s="277"/>
      <c r="K187" s="275"/>
      <c r="L187" s="275"/>
      <c r="M187" s="275"/>
      <c r="N187" s="275"/>
      <c r="O187" s="275"/>
      <c r="P187" s="275"/>
      <c r="Q187" s="275"/>
      <c r="R187" s="275"/>
      <c r="S187" s="275"/>
      <c r="T187" s="275"/>
      <c r="U187" s="275"/>
      <c r="V187" s="275"/>
      <c r="W187" s="275"/>
      <c r="X187" s="275"/>
      <c r="Y187" s="275"/>
      <c r="Z187" s="275"/>
      <c r="AA187" s="275"/>
      <c r="AB187" s="275"/>
      <c r="AC187" s="275"/>
      <c r="AD187" s="275"/>
    </row>
    <row r="188" ht="20.25" customHeight="1">
      <c r="A188" s="278"/>
      <c r="B188" s="275"/>
      <c r="C188" s="275"/>
      <c r="D188" s="275"/>
      <c r="E188" s="275"/>
      <c r="F188" s="275"/>
      <c r="G188" s="275"/>
      <c r="H188" s="276"/>
      <c r="I188" s="275"/>
      <c r="J188" s="277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  <c r="AA188" s="275"/>
      <c r="AB188" s="275"/>
      <c r="AC188" s="275"/>
      <c r="AD188" s="275"/>
    </row>
    <row r="189" ht="20.25" customHeight="1">
      <c r="A189" s="278"/>
      <c r="B189" s="275"/>
      <c r="C189" s="275"/>
      <c r="D189" s="275"/>
      <c r="E189" s="275"/>
      <c r="F189" s="275"/>
      <c r="G189" s="275"/>
      <c r="H189" s="276"/>
      <c r="I189" s="275"/>
      <c r="J189" s="277"/>
      <c r="K189" s="275"/>
      <c r="L189" s="275"/>
      <c r="M189" s="275"/>
      <c r="N189" s="275"/>
      <c r="O189" s="275"/>
      <c r="P189" s="275"/>
      <c r="Q189" s="275"/>
      <c r="R189" s="275"/>
      <c r="S189" s="275"/>
      <c r="T189" s="275"/>
      <c r="U189" s="275"/>
      <c r="V189" s="275"/>
      <c r="W189" s="275"/>
      <c r="X189" s="275"/>
      <c r="Y189" s="275"/>
      <c r="Z189" s="275"/>
      <c r="AA189" s="275"/>
      <c r="AB189" s="275"/>
      <c r="AC189" s="275"/>
      <c r="AD189" s="275"/>
    </row>
    <row r="190" ht="20.25" customHeight="1">
      <c r="A190" s="278"/>
      <c r="B190" s="275"/>
      <c r="C190" s="275"/>
      <c r="D190" s="275"/>
      <c r="E190" s="275"/>
      <c r="F190" s="275"/>
      <c r="G190" s="275"/>
      <c r="H190" s="276"/>
      <c r="I190" s="275"/>
      <c r="J190" s="277"/>
      <c r="K190" s="275"/>
      <c r="L190" s="275"/>
      <c r="M190" s="275"/>
      <c r="N190" s="275"/>
      <c r="O190" s="275"/>
      <c r="P190" s="275"/>
      <c r="Q190" s="275"/>
      <c r="R190" s="275"/>
      <c r="S190" s="275"/>
      <c r="T190" s="275"/>
      <c r="U190" s="275"/>
      <c r="V190" s="275"/>
      <c r="W190" s="275"/>
      <c r="X190" s="275"/>
      <c r="Y190" s="275"/>
      <c r="Z190" s="275"/>
      <c r="AA190" s="275"/>
      <c r="AB190" s="275"/>
      <c r="AC190" s="275"/>
      <c r="AD190" s="275"/>
    </row>
    <row r="191" ht="20.25" customHeight="1">
      <c r="A191" s="278"/>
      <c r="B191" s="275"/>
      <c r="C191" s="275"/>
      <c r="D191" s="275"/>
      <c r="E191" s="275"/>
      <c r="F191" s="275"/>
      <c r="G191" s="275"/>
      <c r="H191" s="276"/>
      <c r="I191" s="275"/>
      <c r="J191" s="277"/>
      <c r="K191" s="275"/>
      <c r="L191" s="275"/>
      <c r="M191" s="275"/>
      <c r="N191" s="275"/>
      <c r="O191" s="275"/>
      <c r="P191" s="275"/>
      <c r="Q191" s="275"/>
      <c r="R191" s="275"/>
      <c r="S191" s="275"/>
      <c r="T191" s="275"/>
      <c r="U191" s="275"/>
      <c r="V191" s="275"/>
      <c r="W191" s="275"/>
      <c r="X191" s="275"/>
      <c r="Y191" s="275"/>
      <c r="Z191" s="275"/>
      <c r="AA191" s="275"/>
      <c r="AB191" s="275"/>
      <c r="AC191" s="275"/>
      <c r="AD191" s="275"/>
    </row>
    <row r="192" ht="20.25" customHeight="1">
      <c r="A192" s="278"/>
      <c r="B192" s="275"/>
      <c r="C192" s="275"/>
      <c r="D192" s="275"/>
      <c r="E192" s="275"/>
      <c r="F192" s="275"/>
      <c r="G192" s="275"/>
      <c r="H192" s="276"/>
      <c r="I192" s="275"/>
      <c r="J192" s="277"/>
      <c r="K192" s="275"/>
      <c r="L192" s="275"/>
      <c r="M192" s="275"/>
      <c r="N192" s="275"/>
      <c r="O192" s="275"/>
      <c r="P192" s="275"/>
      <c r="Q192" s="275"/>
      <c r="R192" s="275"/>
      <c r="S192" s="275"/>
      <c r="T192" s="275"/>
      <c r="U192" s="275"/>
      <c r="V192" s="275"/>
      <c r="W192" s="275"/>
      <c r="X192" s="275"/>
      <c r="Y192" s="275"/>
      <c r="Z192" s="275"/>
      <c r="AA192" s="275"/>
      <c r="AB192" s="275"/>
      <c r="AC192" s="275"/>
      <c r="AD192" s="275"/>
    </row>
    <row r="193" ht="20.25" customHeight="1">
      <c r="A193" s="278"/>
      <c r="B193" s="275"/>
      <c r="C193" s="275"/>
      <c r="D193" s="275"/>
      <c r="E193" s="275"/>
      <c r="F193" s="275"/>
      <c r="G193" s="275"/>
      <c r="H193" s="276"/>
      <c r="I193" s="275"/>
      <c r="J193" s="277"/>
      <c r="K193" s="275"/>
      <c r="L193" s="275"/>
      <c r="M193" s="275"/>
      <c r="N193" s="275"/>
      <c r="O193" s="275"/>
      <c r="P193" s="275"/>
      <c r="Q193" s="275"/>
      <c r="R193" s="275"/>
      <c r="S193" s="275"/>
      <c r="T193" s="275"/>
      <c r="U193" s="275"/>
      <c r="V193" s="275"/>
      <c r="W193" s="275"/>
      <c r="X193" s="275"/>
      <c r="Y193" s="275"/>
      <c r="Z193" s="275"/>
      <c r="AA193" s="275"/>
      <c r="AB193" s="275"/>
      <c r="AC193" s="275"/>
      <c r="AD193" s="275"/>
    </row>
    <row r="194" ht="20.25" customHeight="1">
      <c r="A194" s="278"/>
      <c r="B194" s="275"/>
      <c r="C194" s="275"/>
      <c r="D194" s="275"/>
      <c r="E194" s="275"/>
      <c r="F194" s="275"/>
      <c r="G194" s="275"/>
      <c r="H194" s="276"/>
      <c r="I194" s="275"/>
      <c r="J194" s="277"/>
      <c r="K194" s="275"/>
      <c r="L194" s="275"/>
      <c r="M194" s="275"/>
      <c r="N194" s="275"/>
      <c r="O194" s="275"/>
      <c r="P194" s="275"/>
      <c r="Q194" s="275"/>
      <c r="R194" s="275"/>
      <c r="S194" s="275"/>
      <c r="T194" s="275"/>
      <c r="U194" s="275"/>
      <c r="V194" s="275"/>
      <c r="W194" s="275"/>
      <c r="X194" s="275"/>
      <c r="Y194" s="275"/>
      <c r="Z194" s="275"/>
      <c r="AA194" s="275"/>
      <c r="AB194" s="275"/>
      <c r="AC194" s="275"/>
      <c r="AD194" s="275"/>
    </row>
    <row r="195" ht="20.25" customHeight="1">
      <c r="A195" s="278"/>
      <c r="B195" s="275"/>
      <c r="C195" s="275"/>
      <c r="D195" s="275"/>
      <c r="E195" s="275"/>
      <c r="F195" s="275"/>
      <c r="G195" s="275"/>
      <c r="H195" s="276"/>
      <c r="I195" s="275"/>
      <c r="J195" s="277"/>
      <c r="K195" s="275"/>
      <c r="L195" s="275"/>
      <c r="M195" s="275"/>
      <c r="N195" s="275"/>
      <c r="O195" s="275"/>
      <c r="P195" s="275"/>
      <c r="Q195" s="275"/>
      <c r="R195" s="275"/>
      <c r="S195" s="275"/>
      <c r="T195" s="275"/>
      <c r="U195" s="275"/>
      <c r="V195" s="275"/>
      <c r="W195" s="275"/>
      <c r="X195" s="275"/>
      <c r="Y195" s="275"/>
      <c r="Z195" s="275"/>
      <c r="AA195" s="275"/>
      <c r="AB195" s="275"/>
      <c r="AC195" s="275"/>
      <c r="AD195" s="275"/>
    </row>
    <row r="196" ht="20.25" customHeight="1">
      <c r="A196" s="278"/>
      <c r="B196" s="275"/>
      <c r="C196" s="275"/>
      <c r="D196" s="275"/>
      <c r="E196" s="275"/>
      <c r="F196" s="275"/>
      <c r="G196" s="275"/>
      <c r="H196" s="276"/>
      <c r="I196" s="275"/>
      <c r="J196" s="277"/>
      <c r="K196" s="275"/>
      <c r="L196" s="275"/>
      <c r="M196" s="275"/>
      <c r="N196" s="275"/>
      <c r="O196" s="275"/>
      <c r="P196" s="275"/>
      <c r="Q196" s="275"/>
      <c r="R196" s="275"/>
      <c r="S196" s="275"/>
      <c r="T196" s="275"/>
      <c r="U196" s="275"/>
      <c r="V196" s="275"/>
      <c r="W196" s="275"/>
      <c r="X196" s="275"/>
      <c r="Y196" s="275"/>
      <c r="Z196" s="275"/>
      <c r="AA196" s="275"/>
      <c r="AB196" s="275"/>
      <c r="AC196" s="275"/>
      <c r="AD196" s="275"/>
    </row>
    <row r="197" ht="20.25" customHeight="1">
      <c r="A197" s="278"/>
      <c r="B197" s="275"/>
      <c r="C197" s="275"/>
      <c r="D197" s="275"/>
      <c r="E197" s="275"/>
      <c r="F197" s="275"/>
      <c r="G197" s="275"/>
      <c r="H197" s="276"/>
      <c r="I197" s="275"/>
      <c r="J197" s="277"/>
      <c r="K197" s="275"/>
      <c r="L197" s="275"/>
      <c r="M197" s="275"/>
      <c r="N197" s="275"/>
      <c r="O197" s="275"/>
      <c r="P197" s="275"/>
      <c r="Q197" s="275"/>
      <c r="R197" s="275"/>
      <c r="S197" s="275"/>
      <c r="T197" s="275"/>
      <c r="U197" s="275"/>
      <c r="V197" s="275"/>
      <c r="W197" s="275"/>
      <c r="X197" s="275"/>
      <c r="Y197" s="275"/>
      <c r="Z197" s="275"/>
      <c r="AA197" s="275"/>
      <c r="AB197" s="275"/>
      <c r="AC197" s="275"/>
      <c r="AD197" s="275"/>
    </row>
    <row r="198" ht="20.25" customHeight="1">
      <c r="A198" s="278"/>
      <c r="B198" s="275"/>
      <c r="C198" s="275"/>
      <c r="D198" s="275"/>
      <c r="E198" s="275"/>
      <c r="F198" s="275"/>
      <c r="G198" s="275"/>
      <c r="H198" s="276"/>
      <c r="I198" s="275"/>
      <c r="J198" s="277"/>
      <c r="K198" s="275"/>
      <c r="L198" s="275"/>
      <c r="M198" s="275"/>
      <c r="N198" s="275"/>
      <c r="O198" s="275"/>
      <c r="P198" s="275"/>
      <c r="Q198" s="275"/>
      <c r="R198" s="275"/>
      <c r="S198" s="275"/>
      <c r="T198" s="275"/>
      <c r="U198" s="275"/>
      <c r="V198" s="275"/>
      <c r="W198" s="275"/>
      <c r="X198" s="275"/>
      <c r="Y198" s="275"/>
      <c r="Z198" s="275"/>
      <c r="AA198" s="275"/>
      <c r="AB198" s="275"/>
      <c r="AC198" s="275"/>
      <c r="AD198" s="275"/>
    </row>
    <row r="199" ht="20.25" customHeight="1">
      <c r="A199" s="278"/>
      <c r="B199" s="275"/>
      <c r="C199" s="275"/>
      <c r="D199" s="275"/>
      <c r="E199" s="275"/>
      <c r="F199" s="275"/>
      <c r="G199" s="275"/>
      <c r="H199" s="276"/>
      <c r="I199" s="275"/>
      <c r="J199" s="277"/>
      <c r="K199" s="275"/>
      <c r="L199" s="275"/>
      <c r="M199" s="275"/>
      <c r="N199" s="275"/>
      <c r="O199" s="275"/>
      <c r="P199" s="275"/>
      <c r="Q199" s="275"/>
      <c r="R199" s="275"/>
      <c r="S199" s="275"/>
      <c r="T199" s="275"/>
      <c r="U199" s="275"/>
      <c r="V199" s="275"/>
      <c r="W199" s="275"/>
      <c r="X199" s="275"/>
      <c r="Y199" s="275"/>
      <c r="Z199" s="275"/>
      <c r="AA199" s="275"/>
      <c r="AB199" s="275"/>
      <c r="AC199" s="275"/>
      <c r="AD199" s="275"/>
    </row>
    <row r="200" ht="20.25" customHeight="1">
      <c r="A200" s="278"/>
      <c r="B200" s="275"/>
      <c r="C200" s="275"/>
      <c r="D200" s="275"/>
      <c r="E200" s="275"/>
      <c r="F200" s="275"/>
      <c r="G200" s="275"/>
      <c r="H200" s="276"/>
      <c r="I200" s="275"/>
      <c r="J200" s="277"/>
      <c r="K200" s="275"/>
      <c r="L200" s="275"/>
      <c r="M200" s="275"/>
      <c r="N200" s="275"/>
      <c r="O200" s="275"/>
      <c r="P200" s="275"/>
      <c r="Q200" s="275"/>
      <c r="R200" s="275"/>
      <c r="S200" s="275"/>
      <c r="T200" s="275"/>
      <c r="U200" s="275"/>
      <c r="V200" s="275"/>
      <c r="W200" s="275"/>
      <c r="X200" s="275"/>
      <c r="Y200" s="275"/>
      <c r="Z200" s="275"/>
      <c r="AA200" s="275"/>
      <c r="AB200" s="275"/>
      <c r="AC200" s="275"/>
      <c r="AD200" s="275"/>
    </row>
    <row r="201" ht="20.25" customHeight="1">
      <c r="A201" s="278"/>
      <c r="B201" s="275"/>
      <c r="C201" s="275"/>
      <c r="D201" s="275"/>
      <c r="E201" s="275"/>
      <c r="F201" s="275"/>
      <c r="G201" s="275"/>
      <c r="H201" s="276"/>
      <c r="I201" s="275"/>
      <c r="J201" s="277"/>
      <c r="K201" s="275"/>
      <c r="L201" s="275"/>
      <c r="M201" s="275"/>
      <c r="N201" s="275"/>
      <c r="O201" s="275"/>
      <c r="P201" s="275"/>
      <c r="Q201" s="275"/>
      <c r="R201" s="275"/>
      <c r="S201" s="275"/>
      <c r="T201" s="275"/>
      <c r="U201" s="275"/>
      <c r="V201" s="275"/>
      <c r="W201" s="275"/>
      <c r="X201" s="275"/>
      <c r="Y201" s="275"/>
      <c r="Z201" s="275"/>
      <c r="AA201" s="275"/>
      <c r="AB201" s="275"/>
      <c r="AC201" s="275"/>
      <c r="AD201" s="275"/>
    </row>
    <row r="202" ht="20.25" customHeight="1">
      <c r="A202" s="278"/>
      <c r="B202" s="275"/>
      <c r="C202" s="275"/>
      <c r="D202" s="275"/>
      <c r="E202" s="275"/>
      <c r="F202" s="275"/>
      <c r="G202" s="275"/>
      <c r="H202" s="276"/>
      <c r="I202" s="275"/>
      <c r="J202" s="277"/>
      <c r="K202" s="275"/>
      <c r="L202" s="275"/>
      <c r="M202" s="275"/>
      <c r="N202" s="275"/>
      <c r="O202" s="275"/>
      <c r="P202" s="275"/>
      <c r="Q202" s="275"/>
      <c r="R202" s="275"/>
      <c r="S202" s="275"/>
      <c r="T202" s="275"/>
      <c r="U202" s="275"/>
      <c r="V202" s="275"/>
      <c r="W202" s="275"/>
      <c r="X202" s="275"/>
      <c r="Y202" s="275"/>
      <c r="Z202" s="275"/>
      <c r="AA202" s="275"/>
      <c r="AB202" s="275"/>
      <c r="AC202" s="275"/>
      <c r="AD202" s="275"/>
    </row>
    <row r="203" ht="20.25" customHeight="1">
      <c r="A203" s="278"/>
      <c r="B203" s="275"/>
      <c r="C203" s="275"/>
      <c r="D203" s="275"/>
      <c r="E203" s="275"/>
      <c r="F203" s="275"/>
      <c r="G203" s="275"/>
      <c r="H203" s="276"/>
      <c r="I203" s="275"/>
      <c r="J203" s="277"/>
      <c r="K203" s="275"/>
      <c r="L203" s="275"/>
      <c r="M203" s="275"/>
      <c r="N203" s="275"/>
      <c r="O203" s="275"/>
      <c r="P203" s="275"/>
      <c r="Q203" s="275"/>
      <c r="R203" s="275"/>
      <c r="S203" s="275"/>
      <c r="T203" s="275"/>
      <c r="U203" s="275"/>
      <c r="V203" s="275"/>
      <c r="W203" s="275"/>
      <c r="X203" s="275"/>
      <c r="Y203" s="275"/>
      <c r="Z203" s="275"/>
      <c r="AA203" s="275"/>
      <c r="AB203" s="275"/>
      <c r="AC203" s="275"/>
      <c r="AD203" s="275"/>
    </row>
    <row r="204" ht="20.25" customHeight="1">
      <c r="A204" s="278"/>
      <c r="B204" s="275"/>
      <c r="C204" s="275"/>
      <c r="D204" s="275"/>
      <c r="E204" s="275"/>
      <c r="F204" s="275"/>
      <c r="G204" s="275"/>
      <c r="H204" s="276"/>
      <c r="I204" s="275"/>
      <c r="J204" s="277"/>
      <c r="K204" s="275"/>
      <c r="L204" s="275"/>
      <c r="M204" s="275"/>
      <c r="N204" s="275"/>
      <c r="O204" s="275"/>
      <c r="P204" s="275"/>
      <c r="Q204" s="275"/>
      <c r="R204" s="275"/>
      <c r="S204" s="275"/>
      <c r="T204" s="275"/>
      <c r="U204" s="275"/>
      <c r="V204" s="275"/>
      <c r="W204" s="275"/>
      <c r="X204" s="275"/>
      <c r="Y204" s="275"/>
      <c r="Z204" s="275"/>
      <c r="AA204" s="275"/>
      <c r="AB204" s="275"/>
      <c r="AC204" s="275"/>
      <c r="AD204" s="275"/>
    </row>
    <row r="205" ht="20.25" customHeight="1">
      <c r="A205" s="278"/>
      <c r="B205" s="275"/>
      <c r="C205" s="275"/>
      <c r="D205" s="275"/>
      <c r="E205" s="275"/>
      <c r="F205" s="275"/>
      <c r="G205" s="275"/>
      <c r="H205" s="276"/>
      <c r="I205" s="275"/>
      <c r="J205" s="277"/>
      <c r="K205" s="275"/>
      <c r="L205" s="275"/>
      <c r="M205" s="275"/>
      <c r="N205" s="275"/>
      <c r="O205" s="275"/>
      <c r="P205" s="275"/>
      <c r="Q205" s="275"/>
      <c r="R205" s="275"/>
      <c r="S205" s="275"/>
      <c r="T205" s="275"/>
      <c r="U205" s="275"/>
      <c r="V205" s="275"/>
      <c r="W205" s="275"/>
      <c r="X205" s="275"/>
      <c r="Y205" s="275"/>
      <c r="Z205" s="275"/>
      <c r="AA205" s="275"/>
      <c r="AB205" s="275"/>
      <c r="AC205" s="275"/>
      <c r="AD205" s="275"/>
    </row>
    <row r="206" ht="20.25" customHeight="1">
      <c r="A206" s="278"/>
      <c r="B206" s="275"/>
      <c r="C206" s="275"/>
      <c r="D206" s="275"/>
      <c r="E206" s="275"/>
      <c r="F206" s="275"/>
      <c r="G206" s="275"/>
      <c r="H206" s="276"/>
      <c r="I206" s="275"/>
      <c r="J206" s="277"/>
      <c r="K206" s="275"/>
      <c r="L206" s="275"/>
      <c r="M206" s="275"/>
      <c r="N206" s="275"/>
      <c r="O206" s="275"/>
      <c r="P206" s="275"/>
      <c r="Q206" s="275"/>
      <c r="R206" s="275"/>
      <c r="S206" s="275"/>
      <c r="T206" s="275"/>
      <c r="U206" s="275"/>
      <c r="V206" s="275"/>
      <c r="W206" s="275"/>
      <c r="X206" s="275"/>
      <c r="Y206" s="275"/>
      <c r="Z206" s="275"/>
      <c r="AA206" s="275"/>
      <c r="AB206" s="275"/>
      <c r="AC206" s="275"/>
      <c r="AD206" s="275"/>
    </row>
    <row r="207" ht="20.25" customHeight="1">
      <c r="A207" s="278"/>
      <c r="B207" s="275"/>
      <c r="C207" s="275"/>
      <c r="D207" s="275"/>
      <c r="E207" s="275"/>
      <c r="F207" s="275"/>
      <c r="G207" s="275"/>
      <c r="H207" s="276"/>
      <c r="I207" s="275"/>
      <c r="J207" s="277"/>
      <c r="K207" s="275"/>
      <c r="L207" s="275"/>
      <c r="M207" s="275"/>
      <c r="N207" s="275"/>
      <c r="O207" s="275"/>
      <c r="P207" s="275"/>
      <c r="Q207" s="275"/>
      <c r="R207" s="275"/>
      <c r="S207" s="275"/>
      <c r="T207" s="275"/>
      <c r="U207" s="275"/>
      <c r="V207" s="275"/>
      <c r="W207" s="275"/>
      <c r="X207" s="275"/>
      <c r="Y207" s="275"/>
      <c r="Z207" s="275"/>
      <c r="AA207" s="275"/>
      <c r="AB207" s="275"/>
      <c r="AC207" s="275"/>
      <c r="AD207" s="275"/>
    </row>
    <row r="208" ht="20.25" customHeight="1">
      <c r="A208" s="278"/>
      <c r="B208" s="275"/>
      <c r="C208" s="275"/>
      <c r="D208" s="275"/>
      <c r="E208" s="275"/>
      <c r="F208" s="275"/>
      <c r="G208" s="275"/>
      <c r="H208" s="276"/>
      <c r="I208" s="275"/>
      <c r="J208" s="277"/>
      <c r="K208" s="275"/>
      <c r="L208" s="275"/>
      <c r="M208" s="275"/>
      <c r="N208" s="275"/>
      <c r="O208" s="275"/>
      <c r="P208" s="275"/>
      <c r="Q208" s="275"/>
      <c r="R208" s="275"/>
      <c r="S208" s="275"/>
      <c r="T208" s="275"/>
      <c r="U208" s="275"/>
      <c r="V208" s="275"/>
      <c r="W208" s="275"/>
      <c r="X208" s="275"/>
      <c r="Y208" s="275"/>
      <c r="Z208" s="275"/>
      <c r="AA208" s="275"/>
      <c r="AB208" s="275"/>
      <c r="AC208" s="275"/>
      <c r="AD208" s="275"/>
    </row>
    <row r="209" ht="20.25" customHeight="1">
      <c r="A209" s="278"/>
      <c r="B209" s="275"/>
      <c r="C209" s="275"/>
      <c r="D209" s="275"/>
      <c r="E209" s="275"/>
      <c r="F209" s="275"/>
      <c r="G209" s="275"/>
      <c r="H209" s="276"/>
      <c r="I209" s="275"/>
      <c r="J209" s="277"/>
      <c r="K209" s="275"/>
      <c r="L209" s="275"/>
      <c r="M209" s="275"/>
      <c r="N209" s="275"/>
      <c r="O209" s="275"/>
      <c r="P209" s="275"/>
      <c r="Q209" s="275"/>
      <c r="R209" s="275"/>
      <c r="S209" s="275"/>
      <c r="T209" s="275"/>
      <c r="U209" s="275"/>
      <c r="V209" s="275"/>
      <c r="W209" s="275"/>
      <c r="X209" s="275"/>
      <c r="Y209" s="275"/>
      <c r="Z209" s="275"/>
      <c r="AA209" s="275"/>
      <c r="AB209" s="275"/>
      <c r="AC209" s="275"/>
      <c r="AD209" s="275"/>
    </row>
    <row r="210" ht="20.25" customHeight="1">
      <c r="A210" s="278"/>
      <c r="B210" s="275"/>
      <c r="C210" s="275"/>
      <c r="D210" s="275"/>
      <c r="E210" s="275"/>
      <c r="F210" s="275"/>
      <c r="G210" s="275"/>
      <c r="H210" s="276"/>
      <c r="I210" s="275"/>
      <c r="J210" s="277"/>
      <c r="K210" s="275"/>
      <c r="L210" s="275"/>
      <c r="M210" s="275"/>
      <c r="N210" s="275"/>
      <c r="O210" s="275"/>
      <c r="P210" s="275"/>
      <c r="Q210" s="275"/>
      <c r="R210" s="275"/>
      <c r="S210" s="275"/>
      <c r="T210" s="275"/>
      <c r="U210" s="275"/>
      <c r="V210" s="275"/>
      <c r="W210" s="275"/>
      <c r="X210" s="275"/>
      <c r="Y210" s="275"/>
      <c r="Z210" s="275"/>
      <c r="AA210" s="275"/>
      <c r="AB210" s="275"/>
      <c r="AC210" s="275"/>
      <c r="AD210" s="275"/>
    </row>
    <row r="211" ht="20.25" customHeight="1">
      <c r="A211" s="278"/>
      <c r="B211" s="275"/>
      <c r="C211" s="275"/>
      <c r="D211" s="275"/>
      <c r="E211" s="275"/>
      <c r="F211" s="275"/>
      <c r="G211" s="275"/>
      <c r="H211" s="276"/>
      <c r="I211" s="275"/>
      <c r="J211" s="277"/>
      <c r="K211" s="275"/>
      <c r="L211" s="275"/>
      <c r="M211" s="275"/>
      <c r="N211" s="275"/>
      <c r="O211" s="275"/>
      <c r="P211" s="275"/>
      <c r="Q211" s="275"/>
      <c r="R211" s="275"/>
      <c r="S211" s="275"/>
      <c r="T211" s="275"/>
      <c r="U211" s="275"/>
      <c r="V211" s="275"/>
      <c r="W211" s="275"/>
      <c r="X211" s="275"/>
      <c r="Y211" s="275"/>
      <c r="Z211" s="275"/>
      <c r="AA211" s="275"/>
      <c r="AB211" s="275"/>
      <c r="AC211" s="275"/>
      <c r="AD211" s="275"/>
    </row>
    <row r="212" ht="20.25" customHeight="1">
      <c r="A212" s="278"/>
      <c r="B212" s="275"/>
      <c r="C212" s="275"/>
      <c r="D212" s="275"/>
      <c r="E212" s="275"/>
      <c r="F212" s="275"/>
      <c r="G212" s="275"/>
      <c r="H212" s="276"/>
      <c r="I212" s="275"/>
      <c r="J212" s="277"/>
      <c r="K212" s="275"/>
      <c r="L212" s="275"/>
      <c r="M212" s="275"/>
      <c r="N212" s="275"/>
      <c r="O212" s="275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  <c r="Z212" s="275"/>
      <c r="AA212" s="275"/>
      <c r="AB212" s="275"/>
      <c r="AC212" s="275"/>
      <c r="AD212" s="275"/>
    </row>
    <row r="213" ht="20.25" customHeight="1">
      <c r="A213" s="278"/>
      <c r="B213" s="275"/>
      <c r="C213" s="275"/>
      <c r="D213" s="275"/>
      <c r="E213" s="275"/>
      <c r="F213" s="275"/>
      <c r="G213" s="275"/>
      <c r="H213" s="276"/>
      <c r="I213" s="275"/>
      <c r="J213" s="277"/>
      <c r="K213" s="275"/>
      <c r="L213" s="275"/>
      <c r="M213" s="275"/>
      <c r="N213" s="275"/>
      <c r="O213" s="275"/>
      <c r="P213" s="275"/>
      <c r="Q213" s="275"/>
      <c r="R213" s="275"/>
      <c r="S213" s="275"/>
      <c r="T213" s="275"/>
      <c r="U213" s="275"/>
      <c r="V213" s="275"/>
      <c r="W213" s="275"/>
      <c r="X213" s="275"/>
      <c r="Y213" s="275"/>
      <c r="Z213" s="275"/>
      <c r="AA213" s="275"/>
      <c r="AB213" s="275"/>
      <c r="AC213" s="275"/>
      <c r="AD213" s="275"/>
    </row>
    <row r="214" ht="20.25" customHeight="1">
      <c r="A214" s="278"/>
      <c r="B214" s="275"/>
      <c r="C214" s="275"/>
      <c r="D214" s="275"/>
      <c r="E214" s="275"/>
      <c r="F214" s="275"/>
      <c r="G214" s="275"/>
      <c r="H214" s="276"/>
      <c r="I214" s="275"/>
      <c r="J214" s="277"/>
      <c r="K214" s="275"/>
      <c r="L214" s="275"/>
      <c r="M214" s="275"/>
      <c r="N214" s="275"/>
      <c r="O214" s="275"/>
      <c r="P214" s="275"/>
      <c r="Q214" s="275"/>
      <c r="R214" s="275"/>
      <c r="S214" s="275"/>
      <c r="T214" s="275"/>
      <c r="U214" s="275"/>
      <c r="V214" s="275"/>
      <c r="W214" s="275"/>
      <c r="X214" s="275"/>
      <c r="Y214" s="275"/>
      <c r="Z214" s="275"/>
      <c r="AA214" s="275"/>
      <c r="AB214" s="275"/>
      <c r="AC214" s="275"/>
      <c r="AD214" s="275"/>
    </row>
    <row r="215" ht="20.25" customHeight="1">
      <c r="A215" s="278"/>
      <c r="B215" s="275"/>
      <c r="C215" s="275"/>
      <c r="D215" s="275"/>
      <c r="E215" s="275"/>
      <c r="F215" s="275"/>
      <c r="G215" s="275"/>
      <c r="H215" s="276"/>
      <c r="I215" s="275"/>
      <c r="J215" s="277"/>
      <c r="K215" s="275"/>
      <c r="L215" s="275"/>
      <c r="M215" s="275"/>
      <c r="N215" s="275"/>
      <c r="O215" s="275"/>
      <c r="P215" s="275"/>
      <c r="Q215" s="275"/>
      <c r="R215" s="275"/>
      <c r="S215" s="275"/>
      <c r="T215" s="275"/>
      <c r="U215" s="275"/>
      <c r="V215" s="275"/>
      <c r="W215" s="275"/>
      <c r="X215" s="275"/>
      <c r="Y215" s="275"/>
      <c r="Z215" s="275"/>
      <c r="AA215" s="275"/>
      <c r="AB215" s="275"/>
      <c r="AC215" s="275"/>
      <c r="AD215" s="275"/>
    </row>
    <row r="216" ht="20.25" customHeight="1">
      <c r="A216" s="278"/>
      <c r="B216" s="275"/>
      <c r="C216" s="275"/>
      <c r="D216" s="275"/>
      <c r="E216" s="275"/>
      <c r="F216" s="275"/>
      <c r="G216" s="275"/>
      <c r="H216" s="276"/>
      <c r="I216" s="275"/>
      <c r="J216" s="277"/>
      <c r="K216" s="275"/>
      <c r="L216" s="275"/>
      <c r="M216" s="275"/>
      <c r="N216" s="275"/>
      <c r="O216" s="275"/>
      <c r="P216" s="275"/>
      <c r="Q216" s="275"/>
      <c r="R216" s="275"/>
      <c r="S216" s="275"/>
      <c r="T216" s="275"/>
      <c r="U216" s="275"/>
      <c r="V216" s="275"/>
      <c r="W216" s="275"/>
      <c r="X216" s="275"/>
      <c r="Y216" s="275"/>
      <c r="Z216" s="275"/>
      <c r="AA216" s="275"/>
      <c r="AB216" s="275"/>
      <c r="AC216" s="275"/>
      <c r="AD216" s="275"/>
    </row>
    <row r="217" ht="20.25" customHeight="1">
      <c r="A217" s="278"/>
      <c r="B217" s="275"/>
      <c r="C217" s="275"/>
      <c r="D217" s="275"/>
      <c r="E217" s="275"/>
      <c r="F217" s="275"/>
      <c r="G217" s="275"/>
      <c r="H217" s="276"/>
      <c r="I217" s="275"/>
      <c r="J217" s="277"/>
      <c r="K217" s="275"/>
      <c r="L217" s="275"/>
      <c r="M217" s="275"/>
      <c r="N217" s="275"/>
      <c r="O217" s="275"/>
      <c r="P217" s="275"/>
      <c r="Q217" s="275"/>
      <c r="R217" s="275"/>
      <c r="S217" s="275"/>
      <c r="T217" s="275"/>
      <c r="U217" s="275"/>
      <c r="V217" s="275"/>
      <c r="W217" s="275"/>
      <c r="X217" s="275"/>
      <c r="Y217" s="275"/>
      <c r="Z217" s="275"/>
      <c r="AA217" s="275"/>
      <c r="AB217" s="275"/>
      <c r="AC217" s="275"/>
      <c r="AD217" s="275"/>
    </row>
    <row r="218" ht="20.25" customHeight="1">
      <c r="A218" s="278"/>
      <c r="B218" s="275"/>
      <c r="C218" s="275"/>
      <c r="D218" s="275"/>
      <c r="E218" s="275"/>
      <c r="F218" s="275"/>
      <c r="G218" s="275"/>
      <c r="H218" s="276"/>
      <c r="I218" s="275"/>
      <c r="J218" s="277"/>
      <c r="K218" s="275"/>
      <c r="L218" s="275"/>
      <c r="M218" s="275"/>
      <c r="N218" s="275"/>
      <c r="O218" s="275"/>
      <c r="P218" s="275"/>
      <c r="Q218" s="275"/>
      <c r="R218" s="275"/>
      <c r="S218" s="275"/>
      <c r="T218" s="275"/>
      <c r="U218" s="275"/>
      <c r="V218" s="275"/>
      <c r="W218" s="275"/>
      <c r="X218" s="275"/>
      <c r="Y218" s="275"/>
      <c r="Z218" s="275"/>
      <c r="AA218" s="275"/>
      <c r="AB218" s="275"/>
      <c r="AC218" s="275"/>
      <c r="AD218" s="275"/>
    </row>
    <row r="219" ht="20.25" customHeight="1">
      <c r="A219" s="278"/>
      <c r="B219" s="275"/>
      <c r="C219" s="275"/>
      <c r="D219" s="275"/>
      <c r="E219" s="275"/>
      <c r="F219" s="275"/>
      <c r="G219" s="275"/>
      <c r="H219" s="276"/>
      <c r="I219" s="275"/>
      <c r="J219" s="277"/>
      <c r="K219" s="275"/>
      <c r="L219" s="275"/>
      <c r="M219" s="275"/>
      <c r="N219" s="275"/>
      <c r="O219" s="275"/>
      <c r="P219" s="275"/>
      <c r="Q219" s="275"/>
      <c r="R219" s="275"/>
      <c r="S219" s="275"/>
      <c r="T219" s="275"/>
      <c r="U219" s="275"/>
      <c r="V219" s="275"/>
      <c r="W219" s="275"/>
      <c r="X219" s="275"/>
      <c r="Y219" s="275"/>
      <c r="Z219" s="275"/>
      <c r="AA219" s="275"/>
      <c r="AB219" s="275"/>
      <c r="AC219" s="275"/>
      <c r="AD219" s="275"/>
    </row>
    <row r="220" ht="20.25" customHeight="1">
      <c r="A220" s="278"/>
      <c r="B220" s="275"/>
      <c r="C220" s="275"/>
      <c r="D220" s="275"/>
      <c r="E220" s="275"/>
      <c r="F220" s="275"/>
      <c r="G220" s="275"/>
      <c r="H220" s="276"/>
      <c r="I220" s="275"/>
      <c r="J220" s="277"/>
      <c r="K220" s="275"/>
      <c r="L220" s="275"/>
      <c r="M220" s="275"/>
      <c r="N220" s="275"/>
      <c r="O220" s="275"/>
      <c r="P220" s="275"/>
      <c r="Q220" s="275"/>
      <c r="R220" s="275"/>
      <c r="S220" s="275"/>
      <c r="T220" s="275"/>
      <c r="U220" s="275"/>
      <c r="V220" s="275"/>
      <c r="W220" s="275"/>
      <c r="X220" s="275"/>
      <c r="Y220" s="275"/>
      <c r="Z220" s="275"/>
      <c r="AA220" s="275"/>
      <c r="AB220" s="275"/>
      <c r="AC220" s="275"/>
      <c r="AD220" s="275"/>
    </row>
    <row r="221" ht="20.25" customHeight="1">
      <c r="A221" s="278"/>
      <c r="B221" s="275"/>
      <c r="C221" s="275"/>
      <c r="D221" s="275"/>
      <c r="E221" s="275"/>
      <c r="F221" s="275"/>
      <c r="G221" s="275"/>
      <c r="H221" s="276"/>
      <c r="I221" s="275"/>
      <c r="J221" s="277"/>
      <c r="K221" s="275"/>
      <c r="L221" s="275"/>
      <c r="M221" s="275"/>
      <c r="N221" s="275"/>
      <c r="O221" s="275"/>
      <c r="P221" s="275"/>
      <c r="Q221" s="275"/>
      <c r="R221" s="275"/>
      <c r="S221" s="275"/>
      <c r="T221" s="275"/>
      <c r="U221" s="275"/>
      <c r="V221" s="275"/>
      <c r="W221" s="275"/>
      <c r="X221" s="275"/>
      <c r="Y221" s="275"/>
      <c r="Z221" s="275"/>
      <c r="AA221" s="275"/>
      <c r="AB221" s="275"/>
      <c r="AC221" s="275"/>
      <c r="AD221" s="275"/>
    </row>
    <row r="222" ht="20.25" customHeight="1">
      <c r="A222" s="278"/>
      <c r="B222" s="275"/>
      <c r="C222" s="275"/>
      <c r="D222" s="275"/>
      <c r="E222" s="275"/>
      <c r="F222" s="275"/>
      <c r="G222" s="275"/>
      <c r="H222" s="276"/>
      <c r="I222" s="275"/>
      <c r="J222" s="277"/>
      <c r="K222" s="275"/>
      <c r="L222" s="275"/>
      <c r="M222" s="275"/>
      <c r="N222" s="275"/>
      <c r="O222" s="275"/>
      <c r="P222" s="275"/>
      <c r="Q222" s="275"/>
      <c r="R222" s="275"/>
      <c r="S222" s="275"/>
      <c r="T222" s="275"/>
      <c r="U222" s="275"/>
      <c r="V222" s="275"/>
      <c r="W222" s="275"/>
      <c r="X222" s="275"/>
      <c r="Y222" s="275"/>
      <c r="Z222" s="275"/>
      <c r="AA222" s="275"/>
      <c r="AB222" s="275"/>
      <c r="AC222" s="275"/>
      <c r="AD222" s="275"/>
    </row>
    <row r="223" ht="20.25" customHeight="1">
      <c r="A223" s="278"/>
      <c r="B223" s="275"/>
      <c r="C223" s="275"/>
      <c r="D223" s="275"/>
      <c r="E223" s="275"/>
      <c r="F223" s="275"/>
      <c r="G223" s="275"/>
      <c r="H223" s="276"/>
      <c r="I223" s="275"/>
      <c r="J223" s="277"/>
      <c r="K223" s="275"/>
      <c r="L223" s="275"/>
      <c r="M223" s="275"/>
      <c r="N223" s="275"/>
      <c r="O223" s="275"/>
      <c r="P223" s="275"/>
      <c r="Q223" s="275"/>
      <c r="R223" s="275"/>
      <c r="S223" s="275"/>
      <c r="T223" s="275"/>
      <c r="U223" s="275"/>
      <c r="V223" s="275"/>
      <c r="W223" s="275"/>
      <c r="X223" s="275"/>
      <c r="Y223" s="275"/>
      <c r="Z223" s="275"/>
      <c r="AA223" s="275"/>
      <c r="AB223" s="275"/>
      <c r="AC223" s="275"/>
      <c r="AD223" s="275"/>
    </row>
    <row r="224" ht="20.25" customHeight="1">
      <c r="A224" s="278"/>
      <c r="B224" s="275"/>
      <c r="C224" s="275"/>
      <c r="D224" s="275"/>
      <c r="E224" s="275"/>
      <c r="F224" s="275"/>
      <c r="G224" s="275"/>
      <c r="H224" s="276"/>
      <c r="I224" s="275"/>
      <c r="J224" s="277"/>
      <c r="K224" s="275"/>
      <c r="L224" s="275"/>
      <c r="M224" s="275"/>
      <c r="N224" s="275"/>
      <c r="O224" s="275"/>
      <c r="P224" s="275"/>
      <c r="Q224" s="275"/>
      <c r="R224" s="275"/>
      <c r="S224" s="275"/>
      <c r="T224" s="275"/>
      <c r="U224" s="275"/>
      <c r="V224" s="275"/>
      <c r="W224" s="275"/>
      <c r="X224" s="275"/>
      <c r="Y224" s="275"/>
      <c r="Z224" s="275"/>
      <c r="AA224" s="275"/>
      <c r="AB224" s="275"/>
      <c r="AC224" s="275"/>
      <c r="AD224" s="275"/>
    </row>
    <row r="225" ht="20.25" customHeight="1">
      <c r="A225" s="278"/>
      <c r="B225" s="275"/>
      <c r="C225" s="275"/>
      <c r="D225" s="275"/>
      <c r="E225" s="275"/>
      <c r="F225" s="275"/>
      <c r="G225" s="275"/>
      <c r="H225" s="276"/>
      <c r="I225" s="275"/>
      <c r="J225" s="277"/>
      <c r="K225" s="275"/>
      <c r="L225" s="275"/>
      <c r="M225" s="275"/>
      <c r="N225" s="275"/>
      <c r="O225" s="275"/>
      <c r="P225" s="275"/>
      <c r="Q225" s="275"/>
      <c r="R225" s="275"/>
      <c r="S225" s="275"/>
      <c r="T225" s="275"/>
      <c r="U225" s="275"/>
      <c r="V225" s="275"/>
      <c r="W225" s="275"/>
      <c r="X225" s="275"/>
      <c r="Y225" s="275"/>
      <c r="Z225" s="275"/>
      <c r="AA225" s="275"/>
      <c r="AB225" s="275"/>
      <c r="AC225" s="275"/>
      <c r="AD225" s="275"/>
    </row>
    <row r="226" ht="20.25" customHeight="1">
      <c r="A226" s="278"/>
      <c r="B226" s="275"/>
      <c r="C226" s="275"/>
      <c r="D226" s="275"/>
      <c r="E226" s="275"/>
      <c r="F226" s="275"/>
      <c r="G226" s="275"/>
      <c r="H226" s="276"/>
      <c r="I226" s="275"/>
      <c r="J226" s="277"/>
      <c r="K226" s="275"/>
      <c r="L226" s="275"/>
      <c r="M226" s="275"/>
      <c r="N226" s="275"/>
      <c r="O226" s="275"/>
      <c r="P226" s="275"/>
      <c r="Q226" s="275"/>
      <c r="R226" s="275"/>
      <c r="S226" s="275"/>
      <c r="T226" s="275"/>
      <c r="U226" s="275"/>
      <c r="V226" s="275"/>
      <c r="W226" s="275"/>
      <c r="X226" s="275"/>
      <c r="Y226" s="275"/>
      <c r="Z226" s="275"/>
      <c r="AA226" s="275"/>
      <c r="AB226" s="275"/>
      <c r="AC226" s="275"/>
      <c r="AD226" s="275"/>
    </row>
    <row r="227" ht="20.25" customHeight="1">
      <c r="A227" s="278"/>
      <c r="B227" s="275"/>
      <c r="C227" s="275"/>
      <c r="D227" s="275"/>
      <c r="E227" s="275"/>
      <c r="F227" s="275"/>
      <c r="G227" s="275"/>
      <c r="H227" s="276"/>
      <c r="I227" s="275"/>
      <c r="J227" s="277"/>
      <c r="K227" s="275"/>
      <c r="L227" s="275"/>
      <c r="M227" s="275"/>
      <c r="N227" s="275"/>
      <c r="O227" s="275"/>
      <c r="P227" s="275"/>
      <c r="Q227" s="275"/>
      <c r="R227" s="275"/>
      <c r="S227" s="275"/>
      <c r="T227" s="275"/>
      <c r="U227" s="275"/>
      <c r="V227" s="275"/>
      <c r="W227" s="275"/>
      <c r="X227" s="275"/>
      <c r="Y227" s="275"/>
      <c r="Z227" s="275"/>
      <c r="AA227" s="275"/>
      <c r="AB227" s="275"/>
      <c r="AC227" s="275"/>
      <c r="AD227" s="275"/>
    </row>
    <row r="228" ht="20.25" customHeight="1">
      <c r="A228" s="278"/>
      <c r="B228" s="275"/>
      <c r="C228" s="275"/>
      <c r="D228" s="275"/>
      <c r="E228" s="275"/>
      <c r="F228" s="275"/>
      <c r="G228" s="275"/>
      <c r="H228" s="276"/>
      <c r="I228" s="275"/>
      <c r="J228" s="277"/>
      <c r="K228" s="275"/>
      <c r="L228" s="275"/>
      <c r="M228" s="275"/>
      <c r="N228" s="275"/>
      <c r="O228" s="275"/>
      <c r="P228" s="275"/>
      <c r="Q228" s="275"/>
      <c r="R228" s="275"/>
      <c r="S228" s="275"/>
      <c r="T228" s="275"/>
      <c r="U228" s="275"/>
      <c r="V228" s="275"/>
      <c r="W228" s="275"/>
      <c r="X228" s="275"/>
      <c r="Y228" s="275"/>
      <c r="Z228" s="275"/>
      <c r="AA228" s="275"/>
      <c r="AB228" s="275"/>
      <c r="AC228" s="275"/>
      <c r="AD228" s="275"/>
    </row>
    <row r="229" ht="20.25" customHeight="1">
      <c r="A229" s="278"/>
      <c r="B229" s="275"/>
      <c r="C229" s="275"/>
      <c r="D229" s="275"/>
      <c r="E229" s="275"/>
      <c r="F229" s="275"/>
      <c r="G229" s="275"/>
      <c r="H229" s="276"/>
      <c r="I229" s="275"/>
      <c r="J229" s="277"/>
      <c r="K229" s="275"/>
      <c r="L229" s="275"/>
      <c r="M229" s="275"/>
      <c r="N229" s="275"/>
      <c r="O229" s="275"/>
      <c r="P229" s="275"/>
      <c r="Q229" s="275"/>
      <c r="R229" s="275"/>
      <c r="S229" s="275"/>
      <c r="T229" s="275"/>
      <c r="U229" s="275"/>
      <c r="V229" s="275"/>
      <c r="W229" s="275"/>
      <c r="X229" s="275"/>
      <c r="Y229" s="275"/>
      <c r="Z229" s="275"/>
      <c r="AA229" s="275"/>
      <c r="AB229" s="275"/>
      <c r="AC229" s="275"/>
      <c r="AD229" s="275"/>
    </row>
    <row r="230" ht="20.25" customHeight="1">
      <c r="A230" s="278"/>
      <c r="B230" s="275"/>
      <c r="C230" s="275"/>
      <c r="D230" s="275"/>
      <c r="E230" s="275"/>
      <c r="F230" s="275"/>
      <c r="G230" s="275"/>
      <c r="H230" s="276"/>
      <c r="I230" s="275"/>
      <c r="J230" s="277"/>
      <c r="K230" s="275"/>
      <c r="L230" s="275"/>
      <c r="M230" s="275"/>
      <c r="N230" s="275"/>
      <c r="O230" s="275"/>
      <c r="P230" s="275"/>
      <c r="Q230" s="275"/>
      <c r="R230" s="275"/>
      <c r="S230" s="275"/>
      <c r="T230" s="275"/>
      <c r="U230" s="275"/>
      <c r="V230" s="275"/>
      <c r="W230" s="275"/>
      <c r="X230" s="275"/>
      <c r="Y230" s="275"/>
      <c r="Z230" s="275"/>
      <c r="AA230" s="275"/>
      <c r="AB230" s="275"/>
      <c r="AC230" s="275"/>
      <c r="AD230" s="275"/>
    </row>
    <row r="231" ht="20.25" customHeight="1">
      <c r="A231" s="278"/>
      <c r="B231" s="275"/>
      <c r="C231" s="275"/>
      <c r="D231" s="275"/>
      <c r="E231" s="275"/>
      <c r="F231" s="275"/>
      <c r="G231" s="275"/>
      <c r="H231" s="276"/>
      <c r="I231" s="275"/>
      <c r="J231" s="277"/>
      <c r="K231" s="275"/>
      <c r="L231" s="275"/>
      <c r="M231" s="275"/>
      <c r="N231" s="275"/>
      <c r="O231" s="275"/>
      <c r="P231" s="275"/>
      <c r="Q231" s="275"/>
      <c r="R231" s="275"/>
      <c r="S231" s="275"/>
      <c r="T231" s="275"/>
      <c r="U231" s="275"/>
      <c r="V231" s="275"/>
      <c r="W231" s="275"/>
      <c r="X231" s="275"/>
      <c r="Y231" s="275"/>
      <c r="Z231" s="275"/>
      <c r="AA231" s="275"/>
      <c r="AB231" s="275"/>
      <c r="AC231" s="275"/>
      <c r="AD231" s="275"/>
    </row>
    <row r="232" ht="20.25" customHeight="1">
      <c r="A232" s="278"/>
      <c r="B232" s="275"/>
      <c r="C232" s="275"/>
      <c r="D232" s="275"/>
      <c r="E232" s="275"/>
      <c r="F232" s="275"/>
      <c r="G232" s="275"/>
      <c r="H232" s="276"/>
      <c r="I232" s="275"/>
      <c r="J232" s="277"/>
      <c r="K232" s="275"/>
      <c r="L232" s="275"/>
      <c r="M232" s="275"/>
      <c r="N232" s="275"/>
      <c r="O232" s="275"/>
      <c r="P232" s="275"/>
      <c r="Q232" s="275"/>
      <c r="R232" s="275"/>
      <c r="S232" s="275"/>
      <c r="T232" s="275"/>
      <c r="U232" s="275"/>
      <c r="V232" s="275"/>
      <c r="W232" s="275"/>
      <c r="X232" s="275"/>
      <c r="Y232" s="275"/>
      <c r="Z232" s="275"/>
      <c r="AA232" s="275"/>
      <c r="AB232" s="275"/>
      <c r="AC232" s="275"/>
      <c r="AD232" s="275"/>
    </row>
    <row r="233" ht="20.25" customHeight="1">
      <c r="A233" s="278"/>
      <c r="B233" s="275"/>
      <c r="C233" s="275"/>
      <c r="D233" s="275"/>
      <c r="E233" s="275"/>
      <c r="F233" s="275"/>
      <c r="G233" s="275"/>
      <c r="H233" s="276"/>
      <c r="I233" s="275"/>
      <c r="J233" s="277"/>
      <c r="K233" s="275"/>
      <c r="L233" s="275"/>
      <c r="M233" s="275"/>
      <c r="N233" s="275"/>
      <c r="O233" s="275"/>
      <c r="P233" s="275"/>
      <c r="Q233" s="275"/>
      <c r="R233" s="275"/>
      <c r="S233" s="275"/>
      <c r="T233" s="275"/>
      <c r="U233" s="275"/>
      <c r="V233" s="275"/>
      <c r="W233" s="275"/>
      <c r="X233" s="275"/>
      <c r="Y233" s="275"/>
      <c r="Z233" s="275"/>
      <c r="AA233" s="275"/>
      <c r="AB233" s="275"/>
      <c r="AC233" s="275"/>
      <c r="AD233" s="275"/>
    </row>
    <row r="234" ht="20.25" customHeight="1">
      <c r="A234" s="278"/>
      <c r="B234" s="275"/>
      <c r="C234" s="275"/>
      <c r="D234" s="275"/>
      <c r="E234" s="275"/>
      <c r="F234" s="275"/>
      <c r="G234" s="275"/>
      <c r="H234" s="276"/>
      <c r="I234" s="275"/>
      <c r="J234" s="277"/>
      <c r="K234" s="275"/>
      <c r="L234" s="275"/>
      <c r="M234" s="275"/>
      <c r="N234" s="275"/>
      <c r="O234" s="275"/>
      <c r="P234" s="275"/>
      <c r="Q234" s="275"/>
      <c r="R234" s="275"/>
      <c r="S234" s="275"/>
      <c r="T234" s="275"/>
      <c r="U234" s="275"/>
      <c r="V234" s="275"/>
      <c r="W234" s="275"/>
      <c r="X234" s="275"/>
      <c r="Y234" s="275"/>
      <c r="Z234" s="275"/>
      <c r="AA234" s="275"/>
      <c r="AB234" s="275"/>
      <c r="AC234" s="275"/>
      <c r="AD234" s="275"/>
    </row>
    <row r="235" ht="20.25" customHeight="1">
      <c r="A235" s="278"/>
      <c r="B235" s="275"/>
      <c r="C235" s="275"/>
      <c r="D235" s="275"/>
      <c r="E235" s="275"/>
      <c r="F235" s="275"/>
      <c r="G235" s="275"/>
      <c r="H235" s="276"/>
      <c r="I235" s="275"/>
      <c r="J235" s="277"/>
      <c r="K235" s="275"/>
      <c r="L235" s="275"/>
      <c r="M235" s="275"/>
      <c r="N235" s="275"/>
      <c r="O235" s="275"/>
      <c r="P235" s="275"/>
      <c r="Q235" s="275"/>
      <c r="R235" s="275"/>
      <c r="S235" s="275"/>
      <c r="T235" s="275"/>
      <c r="U235" s="275"/>
      <c r="V235" s="275"/>
      <c r="W235" s="275"/>
      <c r="X235" s="275"/>
      <c r="Y235" s="275"/>
      <c r="Z235" s="275"/>
      <c r="AA235" s="275"/>
      <c r="AB235" s="275"/>
      <c r="AC235" s="275"/>
      <c r="AD235" s="275"/>
    </row>
    <row r="236" ht="20.25" customHeight="1">
      <c r="A236" s="278"/>
      <c r="B236" s="275"/>
      <c r="C236" s="275"/>
      <c r="D236" s="275"/>
      <c r="E236" s="275"/>
      <c r="F236" s="275"/>
      <c r="G236" s="275"/>
      <c r="H236" s="276"/>
      <c r="I236" s="275"/>
      <c r="J236" s="277"/>
      <c r="K236" s="275"/>
      <c r="L236" s="275"/>
      <c r="M236" s="275"/>
      <c r="N236" s="275"/>
      <c r="O236" s="275"/>
      <c r="P236" s="275"/>
      <c r="Q236" s="275"/>
      <c r="R236" s="275"/>
      <c r="S236" s="275"/>
      <c r="T236" s="275"/>
      <c r="U236" s="275"/>
      <c r="V236" s="275"/>
      <c r="W236" s="275"/>
      <c r="X236" s="275"/>
      <c r="Y236" s="275"/>
      <c r="Z236" s="275"/>
      <c r="AA236" s="275"/>
      <c r="AB236" s="275"/>
      <c r="AC236" s="275"/>
      <c r="AD236" s="275"/>
    </row>
    <row r="237" ht="20.25" customHeight="1">
      <c r="A237" s="278"/>
      <c r="B237" s="275"/>
      <c r="C237" s="275"/>
      <c r="D237" s="275"/>
      <c r="E237" s="275"/>
      <c r="F237" s="275"/>
      <c r="G237" s="275"/>
      <c r="H237" s="276"/>
      <c r="I237" s="275"/>
      <c r="J237" s="277"/>
      <c r="K237" s="275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  <c r="AA237" s="275"/>
      <c r="AB237" s="275"/>
      <c r="AC237" s="275"/>
      <c r="AD237" s="275"/>
    </row>
    <row r="238" ht="20.25" customHeight="1">
      <c r="A238" s="278"/>
      <c r="B238" s="275"/>
      <c r="C238" s="275"/>
      <c r="D238" s="275"/>
      <c r="E238" s="275"/>
      <c r="F238" s="275"/>
      <c r="G238" s="275"/>
      <c r="H238" s="276"/>
      <c r="I238" s="275"/>
      <c r="J238" s="277"/>
      <c r="K238" s="275"/>
      <c r="L238" s="275"/>
      <c r="M238" s="275"/>
      <c r="N238" s="275"/>
      <c r="O238" s="275"/>
      <c r="P238" s="275"/>
      <c r="Q238" s="275"/>
      <c r="R238" s="275"/>
      <c r="S238" s="275"/>
      <c r="T238" s="275"/>
      <c r="U238" s="275"/>
      <c r="V238" s="275"/>
      <c r="W238" s="275"/>
      <c r="X238" s="275"/>
      <c r="Y238" s="275"/>
      <c r="Z238" s="275"/>
      <c r="AA238" s="275"/>
      <c r="AB238" s="275"/>
      <c r="AC238" s="275"/>
      <c r="AD238" s="275"/>
    </row>
    <row r="239" ht="20.25" customHeight="1">
      <c r="A239" s="278"/>
      <c r="B239" s="275"/>
      <c r="C239" s="275"/>
      <c r="D239" s="275"/>
      <c r="E239" s="275"/>
      <c r="F239" s="275"/>
      <c r="G239" s="275"/>
      <c r="H239" s="276"/>
      <c r="I239" s="275"/>
      <c r="J239" s="277"/>
      <c r="K239" s="275"/>
      <c r="L239" s="275"/>
      <c r="M239" s="275"/>
      <c r="N239" s="275"/>
      <c r="O239" s="275"/>
      <c r="P239" s="275"/>
      <c r="Q239" s="275"/>
      <c r="R239" s="275"/>
      <c r="S239" s="275"/>
      <c r="T239" s="275"/>
      <c r="U239" s="275"/>
      <c r="V239" s="275"/>
      <c r="W239" s="275"/>
      <c r="X239" s="275"/>
      <c r="Y239" s="275"/>
      <c r="Z239" s="275"/>
      <c r="AA239" s="275"/>
      <c r="AB239" s="275"/>
      <c r="AC239" s="275"/>
      <c r="AD239" s="275"/>
    </row>
    <row r="240" ht="20.25" customHeight="1">
      <c r="A240" s="278"/>
      <c r="B240" s="275"/>
      <c r="C240" s="275"/>
      <c r="D240" s="275"/>
      <c r="E240" s="275"/>
      <c r="F240" s="275"/>
      <c r="G240" s="275"/>
      <c r="H240" s="276"/>
      <c r="I240" s="275"/>
      <c r="J240" s="277"/>
      <c r="K240" s="275"/>
      <c r="L240" s="275"/>
      <c r="M240" s="275"/>
      <c r="N240" s="275"/>
      <c r="O240" s="275"/>
      <c r="P240" s="275"/>
      <c r="Q240" s="275"/>
      <c r="R240" s="275"/>
      <c r="S240" s="275"/>
      <c r="T240" s="275"/>
      <c r="U240" s="275"/>
      <c r="V240" s="275"/>
      <c r="W240" s="275"/>
      <c r="X240" s="275"/>
      <c r="Y240" s="275"/>
      <c r="Z240" s="275"/>
      <c r="AA240" s="275"/>
      <c r="AB240" s="275"/>
      <c r="AC240" s="275"/>
      <c r="AD240" s="275"/>
    </row>
    <row r="241" ht="20.25" customHeight="1">
      <c r="A241" s="278"/>
      <c r="B241" s="275"/>
      <c r="C241" s="275"/>
      <c r="D241" s="275"/>
      <c r="E241" s="275"/>
      <c r="F241" s="275"/>
      <c r="G241" s="275"/>
      <c r="H241" s="276"/>
      <c r="I241" s="275"/>
      <c r="J241" s="277"/>
      <c r="K241" s="275"/>
      <c r="L241" s="275"/>
      <c r="M241" s="275"/>
      <c r="N241" s="275"/>
      <c r="O241" s="275"/>
      <c r="P241" s="275"/>
      <c r="Q241" s="275"/>
      <c r="R241" s="275"/>
      <c r="S241" s="275"/>
      <c r="T241" s="275"/>
      <c r="U241" s="275"/>
      <c r="V241" s="275"/>
      <c r="W241" s="275"/>
      <c r="X241" s="275"/>
      <c r="Y241" s="275"/>
      <c r="Z241" s="275"/>
      <c r="AA241" s="275"/>
      <c r="AB241" s="275"/>
      <c r="AC241" s="275"/>
      <c r="AD241" s="275"/>
    </row>
    <row r="242" ht="20.25" customHeight="1">
      <c r="A242" s="278"/>
      <c r="B242" s="275"/>
      <c r="C242" s="275"/>
      <c r="D242" s="275"/>
      <c r="E242" s="275"/>
      <c r="F242" s="275"/>
      <c r="G242" s="275"/>
      <c r="H242" s="276"/>
      <c r="I242" s="275"/>
      <c r="J242" s="277"/>
      <c r="K242" s="275"/>
      <c r="L242" s="275"/>
      <c r="M242" s="275"/>
      <c r="N242" s="275"/>
      <c r="O242" s="275"/>
      <c r="P242" s="275"/>
      <c r="Q242" s="275"/>
      <c r="R242" s="275"/>
      <c r="S242" s="275"/>
      <c r="T242" s="275"/>
      <c r="U242" s="275"/>
      <c r="V242" s="275"/>
      <c r="W242" s="275"/>
      <c r="X242" s="275"/>
      <c r="Y242" s="275"/>
      <c r="Z242" s="275"/>
      <c r="AA242" s="275"/>
      <c r="AB242" s="275"/>
      <c r="AC242" s="275"/>
      <c r="AD242" s="275"/>
    </row>
    <row r="243" ht="20.25" customHeight="1">
      <c r="A243" s="278"/>
      <c r="B243" s="275"/>
      <c r="C243" s="275"/>
      <c r="D243" s="275"/>
      <c r="E243" s="275"/>
      <c r="F243" s="275"/>
      <c r="G243" s="275"/>
      <c r="H243" s="276"/>
      <c r="I243" s="275"/>
      <c r="J243" s="277"/>
      <c r="K243" s="275"/>
      <c r="L243" s="275"/>
      <c r="M243" s="275"/>
      <c r="N243" s="275"/>
      <c r="O243" s="275"/>
      <c r="P243" s="275"/>
      <c r="Q243" s="275"/>
      <c r="R243" s="275"/>
      <c r="S243" s="275"/>
      <c r="T243" s="275"/>
      <c r="U243" s="275"/>
      <c r="V243" s="275"/>
      <c r="W243" s="275"/>
      <c r="X243" s="275"/>
      <c r="Y243" s="275"/>
      <c r="Z243" s="275"/>
      <c r="AA243" s="275"/>
      <c r="AB243" s="275"/>
      <c r="AC243" s="275"/>
      <c r="AD243" s="275"/>
    </row>
    <row r="244" ht="20.25" customHeight="1">
      <c r="A244" s="278"/>
      <c r="B244" s="275"/>
      <c r="C244" s="275"/>
      <c r="D244" s="275"/>
      <c r="E244" s="275"/>
      <c r="F244" s="275"/>
      <c r="G244" s="275"/>
      <c r="H244" s="276"/>
      <c r="I244" s="275"/>
      <c r="J244" s="277"/>
      <c r="K244" s="275"/>
      <c r="L244" s="275"/>
      <c r="M244" s="275"/>
      <c r="N244" s="275"/>
      <c r="O244" s="275"/>
      <c r="P244" s="275"/>
      <c r="Q244" s="275"/>
      <c r="R244" s="275"/>
      <c r="S244" s="275"/>
      <c r="T244" s="275"/>
      <c r="U244" s="275"/>
      <c r="V244" s="275"/>
      <c r="W244" s="275"/>
      <c r="X244" s="275"/>
      <c r="Y244" s="275"/>
      <c r="Z244" s="275"/>
      <c r="AA244" s="275"/>
      <c r="AB244" s="275"/>
      <c r="AC244" s="275"/>
      <c r="AD244" s="275"/>
    </row>
    <row r="245" ht="20.25" customHeight="1">
      <c r="A245" s="278"/>
      <c r="B245" s="275"/>
      <c r="C245" s="275"/>
      <c r="D245" s="275"/>
      <c r="E245" s="275"/>
      <c r="F245" s="275"/>
      <c r="G245" s="275"/>
      <c r="H245" s="276"/>
      <c r="I245" s="275"/>
      <c r="J245" s="277"/>
      <c r="K245" s="275"/>
      <c r="L245" s="275"/>
      <c r="M245" s="275"/>
      <c r="N245" s="275"/>
      <c r="O245" s="275"/>
      <c r="P245" s="275"/>
      <c r="Q245" s="275"/>
      <c r="R245" s="275"/>
      <c r="S245" s="275"/>
      <c r="T245" s="275"/>
      <c r="U245" s="275"/>
      <c r="V245" s="275"/>
      <c r="W245" s="275"/>
      <c r="X245" s="275"/>
      <c r="Y245" s="275"/>
      <c r="Z245" s="275"/>
      <c r="AA245" s="275"/>
      <c r="AB245" s="275"/>
      <c r="AC245" s="275"/>
      <c r="AD245" s="275"/>
    </row>
    <row r="246" ht="20.25" customHeight="1">
      <c r="A246" s="278"/>
      <c r="B246" s="275"/>
      <c r="C246" s="275"/>
      <c r="D246" s="275"/>
      <c r="E246" s="275"/>
      <c r="F246" s="275"/>
      <c r="G246" s="275"/>
      <c r="H246" s="276"/>
      <c r="I246" s="275"/>
      <c r="J246" s="277"/>
      <c r="K246" s="275"/>
      <c r="L246" s="275"/>
      <c r="M246" s="275"/>
      <c r="N246" s="275"/>
      <c r="O246" s="275"/>
      <c r="P246" s="275"/>
      <c r="Q246" s="275"/>
      <c r="R246" s="275"/>
      <c r="S246" s="275"/>
      <c r="T246" s="275"/>
      <c r="U246" s="275"/>
      <c r="V246" s="275"/>
      <c r="W246" s="275"/>
      <c r="X246" s="275"/>
      <c r="Y246" s="275"/>
      <c r="Z246" s="275"/>
      <c r="AA246" s="275"/>
      <c r="AB246" s="275"/>
      <c r="AC246" s="275"/>
      <c r="AD246" s="275"/>
    </row>
    <row r="247" ht="20.25" customHeight="1">
      <c r="A247" s="278"/>
      <c r="B247" s="275"/>
      <c r="C247" s="275"/>
      <c r="D247" s="275"/>
      <c r="E247" s="275"/>
      <c r="F247" s="275"/>
      <c r="G247" s="275"/>
      <c r="H247" s="276"/>
      <c r="I247" s="275"/>
      <c r="J247" s="277"/>
      <c r="K247" s="275"/>
      <c r="L247" s="275"/>
      <c r="M247" s="275"/>
      <c r="N247" s="275"/>
      <c r="O247" s="275"/>
      <c r="P247" s="275"/>
      <c r="Q247" s="275"/>
      <c r="R247" s="275"/>
      <c r="S247" s="275"/>
      <c r="T247" s="275"/>
      <c r="U247" s="275"/>
      <c r="V247" s="275"/>
      <c r="W247" s="275"/>
      <c r="X247" s="275"/>
      <c r="Y247" s="275"/>
      <c r="Z247" s="275"/>
      <c r="AA247" s="275"/>
      <c r="AB247" s="275"/>
      <c r="AC247" s="275"/>
      <c r="AD247" s="275"/>
    </row>
    <row r="248" ht="20.25" customHeight="1">
      <c r="A248" s="278"/>
      <c r="B248" s="275"/>
      <c r="C248" s="275"/>
      <c r="D248" s="275"/>
      <c r="E248" s="275"/>
      <c r="F248" s="275"/>
      <c r="G248" s="275"/>
      <c r="H248" s="276"/>
      <c r="I248" s="275"/>
      <c r="J248" s="277"/>
      <c r="K248" s="275"/>
      <c r="L248" s="275"/>
      <c r="M248" s="275"/>
      <c r="N248" s="275"/>
      <c r="O248" s="275"/>
      <c r="P248" s="275"/>
      <c r="Q248" s="275"/>
      <c r="R248" s="275"/>
      <c r="S248" s="275"/>
      <c r="T248" s="275"/>
      <c r="U248" s="275"/>
      <c r="V248" s="275"/>
      <c r="W248" s="275"/>
      <c r="X248" s="275"/>
      <c r="Y248" s="275"/>
      <c r="Z248" s="275"/>
      <c r="AA248" s="275"/>
      <c r="AB248" s="275"/>
      <c r="AC248" s="275"/>
      <c r="AD248" s="275"/>
    </row>
    <row r="249" ht="20.25" customHeight="1">
      <c r="A249" s="278"/>
      <c r="B249" s="275"/>
      <c r="C249" s="275"/>
      <c r="D249" s="275"/>
      <c r="E249" s="275"/>
      <c r="F249" s="275"/>
      <c r="G249" s="275"/>
      <c r="H249" s="276"/>
      <c r="I249" s="275"/>
      <c r="J249" s="277"/>
      <c r="K249" s="275"/>
      <c r="L249" s="275"/>
      <c r="M249" s="275"/>
      <c r="N249" s="275"/>
      <c r="O249" s="275"/>
      <c r="P249" s="275"/>
      <c r="Q249" s="275"/>
      <c r="R249" s="275"/>
      <c r="S249" s="275"/>
      <c r="T249" s="275"/>
      <c r="U249" s="275"/>
      <c r="V249" s="275"/>
      <c r="W249" s="275"/>
      <c r="X249" s="275"/>
      <c r="Y249" s="275"/>
      <c r="Z249" s="275"/>
      <c r="AA249" s="275"/>
      <c r="AB249" s="275"/>
      <c r="AC249" s="275"/>
      <c r="AD249" s="275"/>
    </row>
    <row r="250" ht="20.25" customHeight="1">
      <c r="A250" s="278"/>
      <c r="B250" s="275"/>
      <c r="C250" s="275"/>
      <c r="D250" s="275"/>
      <c r="E250" s="275"/>
      <c r="F250" s="275"/>
      <c r="G250" s="275"/>
      <c r="H250" s="276"/>
      <c r="I250" s="275"/>
      <c r="J250" s="277"/>
      <c r="K250" s="275"/>
      <c r="L250" s="275"/>
      <c r="M250" s="275"/>
      <c r="N250" s="275"/>
      <c r="O250" s="275"/>
      <c r="P250" s="275"/>
      <c r="Q250" s="275"/>
      <c r="R250" s="275"/>
      <c r="S250" s="275"/>
      <c r="T250" s="275"/>
      <c r="U250" s="275"/>
      <c r="V250" s="275"/>
      <c r="W250" s="275"/>
      <c r="X250" s="275"/>
      <c r="Y250" s="275"/>
      <c r="Z250" s="275"/>
      <c r="AA250" s="275"/>
      <c r="AB250" s="275"/>
      <c r="AC250" s="275"/>
      <c r="AD250" s="275"/>
    </row>
    <row r="251" ht="20.25" customHeight="1">
      <c r="A251" s="278"/>
      <c r="B251" s="275"/>
      <c r="C251" s="275"/>
      <c r="D251" s="275"/>
      <c r="E251" s="275"/>
      <c r="F251" s="275"/>
      <c r="G251" s="275"/>
      <c r="H251" s="276"/>
      <c r="I251" s="275"/>
      <c r="J251" s="277"/>
      <c r="K251" s="275"/>
      <c r="L251" s="275"/>
      <c r="M251" s="275"/>
      <c r="N251" s="275"/>
      <c r="O251" s="275"/>
      <c r="P251" s="275"/>
      <c r="Q251" s="275"/>
      <c r="R251" s="275"/>
      <c r="S251" s="275"/>
      <c r="T251" s="275"/>
      <c r="U251" s="275"/>
      <c r="V251" s="275"/>
      <c r="W251" s="275"/>
      <c r="X251" s="275"/>
      <c r="Y251" s="275"/>
      <c r="Z251" s="275"/>
      <c r="AA251" s="275"/>
      <c r="AB251" s="275"/>
      <c r="AC251" s="275"/>
      <c r="AD251" s="275"/>
    </row>
    <row r="252" ht="20.25" customHeight="1">
      <c r="A252" s="278"/>
      <c r="B252" s="275"/>
      <c r="C252" s="275"/>
      <c r="D252" s="275"/>
      <c r="E252" s="275"/>
      <c r="F252" s="275"/>
      <c r="G252" s="275"/>
      <c r="H252" s="276"/>
      <c r="I252" s="275"/>
      <c r="J252" s="277"/>
      <c r="K252" s="275"/>
      <c r="L252" s="275"/>
      <c r="M252" s="275"/>
      <c r="N252" s="275"/>
      <c r="O252" s="275"/>
      <c r="P252" s="275"/>
      <c r="Q252" s="275"/>
      <c r="R252" s="275"/>
      <c r="S252" s="275"/>
      <c r="T252" s="275"/>
      <c r="U252" s="275"/>
      <c r="V252" s="275"/>
      <c r="W252" s="275"/>
      <c r="X252" s="275"/>
      <c r="Y252" s="275"/>
      <c r="Z252" s="275"/>
      <c r="AA252" s="275"/>
      <c r="AB252" s="275"/>
      <c r="AC252" s="275"/>
      <c r="AD252" s="275"/>
    </row>
    <row r="253" ht="20.25" customHeight="1">
      <c r="A253" s="278"/>
      <c r="B253" s="275"/>
      <c r="C253" s="275"/>
      <c r="D253" s="275"/>
      <c r="E253" s="275"/>
      <c r="F253" s="275"/>
      <c r="G253" s="275"/>
      <c r="H253" s="276"/>
      <c r="I253" s="275"/>
      <c r="J253" s="277"/>
      <c r="K253" s="275"/>
      <c r="L253" s="275"/>
      <c r="M253" s="275"/>
      <c r="N253" s="275"/>
      <c r="O253" s="275"/>
      <c r="P253" s="275"/>
      <c r="Q253" s="275"/>
      <c r="R253" s="275"/>
      <c r="S253" s="275"/>
      <c r="T253" s="275"/>
      <c r="U253" s="275"/>
      <c r="V253" s="275"/>
      <c r="W253" s="275"/>
      <c r="X253" s="275"/>
      <c r="Y253" s="275"/>
      <c r="Z253" s="275"/>
      <c r="AA253" s="275"/>
      <c r="AB253" s="275"/>
      <c r="AC253" s="275"/>
      <c r="AD253" s="275"/>
    </row>
    <row r="254" ht="20.25" customHeight="1">
      <c r="A254" s="278"/>
      <c r="B254" s="275"/>
      <c r="C254" s="275"/>
      <c r="D254" s="275"/>
      <c r="E254" s="275"/>
      <c r="F254" s="275"/>
      <c r="G254" s="275"/>
      <c r="H254" s="276"/>
      <c r="I254" s="275"/>
      <c r="J254" s="277"/>
      <c r="K254" s="275"/>
      <c r="L254" s="275"/>
      <c r="M254" s="275"/>
      <c r="N254" s="275"/>
      <c r="O254" s="275"/>
      <c r="P254" s="275"/>
      <c r="Q254" s="275"/>
      <c r="R254" s="275"/>
      <c r="S254" s="275"/>
      <c r="T254" s="275"/>
      <c r="U254" s="275"/>
      <c r="V254" s="275"/>
      <c r="W254" s="275"/>
      <c r="X254" s="275"/>
      <c r="Y254" s="275"/>
      <c r="Z254" s="275"/>
      <c r="AA254" s="275"/>
      <c r="AB254" s="275"/>
      <c r="AC254" s="275"/>
      <c r="AD254" s="275"/>
    </row>
    <row r="255" ht="20.25" customHeight="1">
      <c r="A255" s="278"/>
      <c r="B255" s="275"/>
      <c r="C255" s="275"/>
      <c r="D255" s="275"/>
      <c r="E255" s="275"/>
      <c r="F255" s="275"/>
      <c r="G255" s="275"/>
      <c r="H255" s="276"/>
      <c r="I255" s="275"/>
      <c r="J255" s="277"/>
      <c r="K255" s="275"/>
      <c r="L255" s="275"/>
      <c r="M255" s="275"/>
      <c r="N255" s="275"/>
      <c r="O255" s="275"/>
      <c r="P255" s="275"/>
      <c r="Q255" s="275"/>
      <c r="R255" s="275"/>
      <c r="S255" s="275"/>
      <c r="T255" s="275"/>
      <c r="U255" s="275"/>
      <c r="V255" s="275"/>
      <c r="W255" s="275"/>
      <c r="X255" s="275"/>
      <c r="Y255" s="275"/>
      <c r="Z255" s="275"/>
      <c r="AA255" s="275"/>
      <c r="AB255" s="275"/>
      <c r="AC255" s="275"/>
      <c r="AD255" s="275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7:L23">
    <cfRule type="cellIs" dxfId="0" priority="1" operator="greaterThanOrEqual">
      <formula>0.965</formula>
    </cfRule>
  </conditionalFormatting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5" width="19.14"/>
    <col customWidth="1" min="6" max="7" width="24.86"/>
    <col customWidth="1" min="8" max="8" width="22.43"/>
    <col customWidth="1" hidden="1" min="9" max="11" width="8.0"/>
    <col customWidth="1" hidden="1" min="12" max="12" width="13.14"/>
    <col customWidth="1" hidden="1" min="13" max="14" width="8.0"/>
    <col customWidth="1" min="15" max="15" width="18.29"/>
    <col customWidth="1" min="16" max="16" width="19.57"/>
    <col customWidth="1" min="17" max="17" width="17.43"/>
    <col customWidth="1" min="18" max="18" width="17.86"/>
    <col customWidth="1" min="19" max="19" width="17.0"/>
    <col customWidth="1" min="20" max="20" width="15.14"/>
    <col customWidth="1" min="21" max="21" width="13.86"/>
    <col customWidth="1" min="22" max="23" width="9.14"/>
    <col customWidth="1" min="24" max="24" width="16.0"/>
    <col customWidth="1" min="25" max="35" width="9.14"/>
  </cols>
  <sheetData>
    <row r="1" ht="18.75" customHeight="1">
      <c r="A1" s="139" t="s">
        <v>53</v>
      </c>
      <c r="B1" s="139"/>
      <c r="C1" s="139"/>
      <c r="D1" s="139"/>
      <c r="E1" s="139"/>
      <c r="F1" s="140"/>
      <c r="G1" s="139"/>
      <c r="H1" s="139"/>
      <c r="I1" s="139"/>
      <c r="J1" s="139"/>
      <c r="K1" s="139"/>
      <c r="L1" s="139"/>
      <c r="M1" s="139"/>
      <c r="N1" s="139"/>
      <c r="O1" s="139"/>
      <c r="P1" s="141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</row>
    <row r="2" ht="18.75" customHeight="1">
      <c r="A2" s="139"/>
      <c r="B2" s="139"/>
      <c r="C2" s="139"/>
      <c r="D2" s="139"/>
      <c r="E2" s="139"/>
      <c r="F2" s="140"/>
      <c r="G2" s="139"/>
      <c r="H2" s="139"/>
      <c r="I2" s="139"/>
      <c r="J2" s="139"/>
      <c r="K2" s="139"/>
      <c r="L2" s="139"/>
      <c r="M2" s="139"/>
      <c r="N2" s="139"/>
      <c r="O2" s="139"/>
      <c r="P2" s="141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</row>
    <row r="3" ht="18.75" customHeight="1">
      <c r="A3" s="142" t="s">
        <v>1</v>
      </c>
      <c r="B3" s="142"/>
      <c r="C3" s="142"/>
      <c r="D3" s="139"/>
      <c r="E3" s="139"/>
      <c r="F3" s="140"/>
      <c r="G3" s="139"/>
      <c r="H3" s="139"/>
      <c r="I3" s="139"/>
      <c r="J3" s="139"/>
      <c r="K3" s="139"/>
      <c r="L3" s="139"/>
      <c r="M3" s="139"/>
      <c r="N3" s="139"/>
      <c r="O3" s="139"/>
      <c r="P3" s="141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</row>
    <row r="4" ht="29.25" customHeight="1">
      <c r="A4" s="139"/>
      <c r="B4" s="139"/>
      <c r="C4" s="139"/>
      <c r="D4" s="139"/>
      <c r="E4" s="139"/>
      <c r="F4" s="140" t="s">
        <v>2</v>
      </c>
      <c r="G4" s="143">
        <v>43466.0</v>
      </c>
      <c r="H4" s="139"/>
      <c r="I4" s="139"/>
      <c r="J4" s="139"/>
      <c r="K4" s="139"/>
      <c r="L4" s="139"/>
      <c r="M4" s="139"/>
      <c r="N4" s="139"/>
      <c r="O4" s="139"/>
      <c r="P4" s="141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</row>
    <row r="5" ht="18.75" customHeight="1">
      <c r="A5" s="139" t="s">
        <v>4</v>
      </c>
      <c r="B5" s="139"/>
      <c r="C5" s="139"/>
      <c r="D5" s="139"/>
      <c r="E5" s="139"/>
      <c r="F5" s="140"/>
      <c r="G5" s="139"/>
      <c r="H5" s="139"/>
      <c r="I5" s="139"/>
      <c r="J5" s="139"/>
      <c r="K5" s="139"/>
      <c r="L5" s="139"/>
      <c r="M5" s="139"/>
      <c r="N5" s="139"/>
      <c r="O5" s="139"/>
      <c r="P5" s="141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</row>
    <row r="6" ht="18.75" customHeight="1">
      <c r="A6" s="144"/>
      <c r="B6" s="144"/>
      <c r="C6" s="144"/>
      <c r="D6" s="144"/>
      <c r="E6" s="144"/>
      <c r="F6" s="145"/>
      <c r="G6" s="144"/>
      <c r="H6" s="139"/>
      <c r="I6" s="139"/>
      <c r="J6" s="139"/>
      <c r="K6" s="139"/>
      <c r="L6" s="139"/>
      <c r="M6" s="139"/>
      <c r="N6" s="139"/>
      <c r="O6" s="139"/>
      <c r="P6" s="141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</row>
    <row r="7" ht="36.0" customHeight="1">
      <c r="A7" s="146" t="s">
        <v>6</v>
      </c>
      <c r="B7" s="147"/>
      <c r="C7" s="148" t="s">
        <v>141</v>
      </c>
      <c r="D7" s="149" t="s">
        <v>8</v>
      </c>
      <c r="E7" s="150" t="s">
        <v>9</v>
      </c>
      <c r="F7" s="147"/>
      <c r="G7" s="152" t="s">
        <v>10</v>
      </c>
      <c r="H7" s="139"/>
      <c r="I7" s="139"/>
      <c r="J7" s="139"/>
      <c r="K7" s="139"/>
      <c r="L7" s="139"/>
      <c r="M7" s="139"/>
      <c r="N7" s="139"/>
      <c r="O7" s="139"/>
      <c r="P7" s="141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</row>
    <row r="8" ht="26.25" customHeight="1">
      <c r="A8" s="153">
        <v>1.0</v>
      </c>
      <c r="B8" s="154"/>
      <c r="C8" s="154"/>
      <c r="D8" s="155"/>
      <c r="E8" s="156"/>
      <c r="F8" s="157"/>
      <c r="G8" s="158">
        <f t="shared" ref="G8:G24" si="1">+D8*E8</f>
        <v>0</v>
      </c>
      <c r="H8" s="159">
        <f t="shared" ref="H8:H24" si="2">E8-G8</f>
        <v>0</v>
      </c>
      <c r="I8" s="139"/>
      <c r="J8" s="139"/>
      <c r="K8" s="139"/>
      <c r="L8" s="139"/>
      <c r="M8" s="139"/>
      <c r="N8" s="139"/>
      <c r="O8" s="139"/>
      <c r="P8" s="141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</row>
    <row r="9" ht="26.25" customHeight="1">
      <c r="A9" s="153">
        <v>2.0</v>
      </c>
      <c r="B9" s="154"/>
      <c r="C9" s="154"/>
      <c r="D9" s="155"/>
      <c r="E9" s="156"/>
      <c r="F9" s="157"/>
      <c r="G9" s="158">
        <f t="shared" si="1"/>
        <v>0</v>
      </c>
      <c r="H9" s="159">
        <f t="shared" si="2"/>
        <v>0</v>
      </c>
      <c r="I9" s="139"/>
      <c r="J9" s="139"/>
      <c r="K9" s="139"/>
      <c r="L9" s="139"/>
      <c r="M9" s="139"/>
      <c r="N9" s="139"/>
      <c r="O9" s="139"/>
      <c r="P9" s="141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</row>
    <row r="10" ht="26.25" customHeight="1">
      <c r="A10" s="153">
        <v>3.0</v>
      </c>
      <c r="B10" s="154"/>
      <c r="C10" s="154"/>
      <c r="D10" s="155"/>
      <c r="E10" s="156"/>
      <c r="F10" s="157"/>
      <c r="G10" s="158">
        <f t="shared" si="1"/>
        <v>0</v>
      </c>
      <c r="H10" s="159">
        <f t="shared" si="2"/>
        <v>0</v>
      </c>
      <c r="I10" s="139"/>
      <c r="J10" s="139"/>
      <c r="K10" s="139"/>
      <c r="L10" s="139"/>
      <c r="M10" s="139"/>
      <c r="N10" s="139"/>
      <c r="O10" s="139"/>
      <c r="P10" s="141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</row>
    <row r="11" ht="26.25" customHeight="1">
      <c r="A11" s="153">
        <v>4.0</v>
      </c>
      <c r="B11" s="174"/>
      <c r="C11" s="154"/>
      <c r="D11" s="250"/>
      <c r="E11" s="251"/>
      <c r="F11" s="157"/>
      <c r="G11" s="158">
        <f t="shared" si="1"/>
        <v>0</v>
      </c>
      <c r="H11" s="159">
        <f t="shared" si="2"/>
        <v>0</v>
      </c>
      <c r="I11" s="139"/>
      <c r="J11" s="139"/>
      <c r="K11" s="139"/>
      <c r="L11" s="139"/>
      <c r="M11" s="139"/>
      <c r="N11" s="139"/>
      <c r="O11" s="139"/>
      <c r="P11" s="141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ht="26.25" customHeight="1">
      <c r="A12" s="153">
        <v>5.0</v>
      </c>
      <c r="B12" s="174"/>
      <c r="C12" s="174"/>
      <c r="D12" s="250"/>
      <c r="E12" s="251"/>
      <c r="F12" s="157"/>
      <c r="G12" s="158">
        <f t="shared" si="1"/>
        <v>0</v>
      </c>
      <c r="H12" s="159">
        <f t="shared" si="2"/>
        <v>0</v>
      </c>
      <c r="I12" s="139"/>
      <c r="J12" s="139"/>
      <c r="K12" s="139"/>
      <c r="L12" s="139"/>
      <c r="M12" s="139"/>
      <c r="N12" s="139"/>
      <c r="O12" s="139"/>
      <c r="P12" s="141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</row>
    <row r="13" ht="26.25" customHeight="1">
      <c r="A13" s="153">
        <v>6.0</v>
      </c>
      <c r="B13" s="174"/>
      <c r="C13" s="174"/>
      <c r="D13" s="250"/>
      <c r="E13" s="251"/>
      <c r="F13" s="157"/>
      <c r="G13" s="158">
        <f t="shared" si="1"/>
        <v>0</v>
      </c>
      <c r="H13" s="159">
        <f t="shared" si="2"/>
        <v>0</v>
      </c>
      <c r="I13" s="139"/>
      <c r="J13" s="139"/>
      <c r="K13" s="139"/>
      <c r="L13" s="139"/>
      <c r="M13" s="139"/>
      <c r="N13" s="139"/>
      <c r="O13" s="139"/>
      <c r="P13" s="141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</row>
    <row r="14" ht="26.25" customHeight="1">
      <c r="A14" s="153">
        <v>7.0</v>
      </c>
      <c r="B14" s="174"/>
      <c r="C14" s="174"/>
      <c r="D14" s="250"/>
      <c r="E14" s="251"/>
      <c r="F14" s="157"/>
      <c r="G14" s="158">
        <f t="shared" si="1"/>
        <v>0</v>
      </c>
      <c r="H14" s="159">
        <f t="shared" si="2"/>
        <v>0</v>
      </c>
      <c r="I14" s="139"/>
      <c r="J14" s="139"/>
      <c r="K14" s="139"/>
      <c r="L14" s="139"/>
      <c r="M14" s="139"/>
      <c r="N14" s="139"/>
      <c r="O14" s="139"/>
      <c r="P14" s="141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</row>
    <row r="15" ht="26.25" customHeight="1">
      <c r="A15" s="153">
        <v>8.0</v>
      </c>
      <c r="B15" s="174"/>
      <c r="C15" s="174"/>
      <c r="D15" s="250"/>
      <c r="E15" s="251"/>
      <c r="F15" s="157"/>
      <c r="G15" s="158">
        <f t="shared" si="1"/>
        <v>0</v>
      </c>
      <c r="H15" s="159">
        <f t="shared" si="2"/>
        <v>0</v>
      </c>
      <c r="I15" s="139"/>
      <c r="J15" s="139"/>
      <c r="K15" s="139"/>
      <c r="L15" s="139"/>
      <c r="M15" s="139"/>
      <c r="N15" s="139"/>
      <c r="O15" s="139"/>
      <c r="P15" s="141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ht="26.25" customHeight="1">
      <c r="A16" s="153">
        <v>9.0</v>
      </c>
      <c r="B16" s="174"/>
      <c r="C16" s="174"/>
      <c r="D16" s="250"/>
      <c r="E16" s="251"/>
      <c r="F16" s="157"/>
      <c r="G16" s="158">
        <f t="shared" si="1"/>
        <v>0</v>
      </c>
      <c r="H16" s="159">
        <f t="shared" si="2"/>
        <v>0</v>
      </c>
      <c r="I16" s="139"/>
      <c r="J16" s="139"/>
      <c r="K16" s="139"/>
      <c r="L16" s="139"/>
      <c r="M16" s="139"/>
      <c r="N16" s="139"/>
      <c r="O16" s="139"/>
      <c r="P16" s="141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</row>
    <row r="17" ht="26.25" customHeight="1">
      <c r="A17" s="153">
        <v>10.0</v>
      </c>
      <c r="B17" s="174"/>
      <c r="C17" s="174"/>
      <c r="D17" s="250"/>
      <c r="E17" s="251"/>
      <c r="F17" s="157"/>
      <c r="G17" s="158">
        <f t="shared" si="1"/>
        <v>0</v>
      </c>
      <c r="H17" s="159">
        <f t="shared" si="2"/>
        <v>0</v>
      </c>
      <c r="I17" s="139"/>
      <c r="J17" s="139"/>
      <c r="K17" s="139"/>
      <c r="L17" s="139"/>
      <c r="M17" s="139"/>
      <c r="N17" s="139"/>
      <c r="O17" s="139"/>
      <c r="P17" s="141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</row>
    <row r="18" ht="26.25" customHeight="1">
      <c r="A18" s="153">
        <v>11.0</v>
      </c>
      <c r="B18" s="174"/>
      <c r="C18" s="174"/>
      <c r="D18" s="250"/>
      <c r="E18" s="251"/>
      <c r="F18" s="157"/>
      <c r="G18" s="158">
        <f t="shared" si="1"/>
        <v>0</v>
      </c>
      <c r="H18" s="159">
        <f t="shared" si="2"/>
        <v>0</v>
      </c>
      <c r="I18" s="139"/>
      <c r="J18" s="139"/>
      <c r="K18" s="139"/>
      <c r="L18" s="139"/>
      <c r="M18" s="139"/>
      <c r="N18" s="139"/>
      <c r="O18" s="139"/>
      <c r="P18" s="141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</row>
    <row r="19" ht="26.25" customHeight="1">
      <c r="A19" s="153">
        <v>12.0</v>
      </c>
      <c r="B19" s="174"/>
      <c r="C19" s="174"/>
      <c r="D19" s="250"/>
      <c r="E19" s="251"/>
      <c r="F19" s="157"/>
      <c r="G19" s="158">
        <f t="shared" si="1"/>
        <v>0</v>
      </c>
      <c r="H19" s="159">
        <f t="shared" si="2"/>
        <v>0</v>
      </c>
      <c r="I19" s="139"/>
      <c r="J19" s="139"/>
      <c r="K19" s="139"/>
      <c r="L19" s="139"/>
      <c r="M19" s="139"/>
      <c r="N19" s="139"/>
      <c r="O19" s="139"/>
      <c r="P19" s="141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</row>
    <row r="20" ht="26.25" customHeight="1">
      <c r="A20" s="153">
        <v>13.0</v>
      </c>
      <c r="B20" s="174"/>
      <c r="C20" s="174"/>
      <c r="D20" s="250"/>
      <c r="E20" s="251"/>
      <c r="F20" s="157"/>
      <c r="G20" s="158">
        <f t="shared" si="1"/>
        <v>0</v>
      </c>
      <c r="H20" s="159">
        <f t="shared" si="2"/>
        <v>0</v>
      </c>
      <c r="I20" s="139"/>
      <c r="J20" s="139"/>
      <c r="K20" s="139"/>
      <c r="L20" s="139"/>
      <c r="M20" s="139"/>
      <c r="N20" s="139"/>
      <c r="O20" s="139"/>
      <c r="P20" s="141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</row>
    <row r="21" ht="26.25" customHeight="1">
      <c r="A21" s="153">
        <v>14.0</v>
      </c>
      <c r="B21" s="174"/>
      <c r="C21" s="174"/>
      <c r="D21" s="250"/>
      <c r="E21" s="251"/>
      <c r="F21" s="157"/>
      <c r="G21" s="158">
        <f t="shared" si="1"/>
        <v>0</v>
      </c>
      <c r="H21" s="159">
        <f t="shared" si="2"/>
        <v>0</v>
      </c>
      <c r="I21" s="139"/>
      <c r="J21" s="139"/>
      <c r="K21" s="139"/>
      <c r="L21" s="139"/>
      <c r="M21" s="139"/>
      <c r="N21" s="139"/>
      <c r="O21" s="139"/>
      <c r="P21" s="141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</row>
    <row r="22" ht="26.25" customHeight="1">
      <c r="A22" s="153">
        <v>15.0</v>
      </c>
      <c r="B22" s="174"/>
      <c r="C22" s="174"/>
      <c r="D22" s="250"/>
      <c r="E22" s="251"/>
      <c r="F22" s="157"/>
      <c r="G22" s="158">
        <f t="shared" si="1"/>
        <v>0</v>
      </c>
      <c r="H22" s="159">
        <f t="shared" si="2"/>
        <v>0</v>
      </c>
      <c r="I22" s="139"/>
      <c r="J22" s="139"/>
      <c r="K22" s="139"/>
      <c r="L22" s="139"/>
      <c r="M22" s="139"/>
      <c r="N22" s="139"/>
      <c r="O22" s="139"/>
      <c r="P22" s="141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</row>
    <row r="23" ht="26.25" customHeight="1">
      <c r="A23" s="153">
        <v>16.0</v>
      </c>
      <c r="B23" s="174"/>
      <c r="C23" s="174"/>
      <c r="D23" s="250"/>
      <c r="E23" s="251"/>
      <c r="F23" s="157"/>
      <c r="G23" s="158">
        <f t="shared" si="1"/>
        <v>0</v>
      </c>
      <c r="H23" s="159">
        <f t="shared" si="2"/>
        <v>0</v>
      </c>
      <c r="I23" s="139"/>
      <c r="J23" s="139"/>
      <c r="K23" s="139"/>
      <c r="L23" s="139"/>
      <c r="M23" s="139"/>
      <c r="N23" s="139"/>
      <c r="O23" s="139"/>
      <c r="P23" s="141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</row>
    <row r="24" ht="26.25" customHeight="1">
      <c r="A24" s="153">
        <v>17.0</v>
      </c>
      <c r="B24" s="174"/>
      <c r="C24" s="174"/>
      <c r="D24" s="250"/>
      <c r="E24" s="251"/>
      <c r="F24" s="157"/>
      <c r="G24" s="158">
        <f t="shared" si="1"/>
        <v>0</v>
      </c>
      <c r="H24" s="159">
        <f t="shared" si="2"/>
        <v>0</v>
      </c>
      <c r="I24" s="139"/>
      <c r="J24" s="139"/>
      <c r="K24" s="139"/>
      <c r="L24" s="139"/>
      <c r="M24" s="139"/>
      <c r="N24" s="139"/>
      <c r="O24" s="139"/>
      <c r="P24" s="141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</row>
    <row r="25" ht="18.75" customHeight="1">
      <c r="A25" s="160"/>
      <c r="B25" s="161"/>
      <c r="C25" s="162"/>
      <c r="D25" s="163"/>
      <c r="E25" s="164">
        <f>SUM(E8:E24)</f>
        <v>0</v>
      </c>
      <c r="F25" s="166"/>
      <c r="G25" s="167">
        <f t="shared" ref="G25:H25" si="3">SUM(G8:G24)</f>
        <v>0</v>
      </c>
      <c r="H25" s="168">
        <f t="shared" si="3"/>
        <v>0</v>
      </c>
      <c r="I25" s="139"/>
      <c r="J25" s="139"/>
      <c r="K25" s="139"/>
      <c r="L25" s="139"/>
      <c r="M25" s="139"/>
      <c r="N25" s="139"/>
      <c r="O25" s="139"/>
      <c r="P25" s="141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</row>
    <row r="26" ht="18.75" customHeight="1">
      <c r="A26" s="169"/>
      <c r="B26" s="144"/>
      <c r="C26" s="144"/>
      <c r="D26" s="170"/>
      <c r="E26" s="171"/>
      <c r="F26" s="147"/>
      <c r="G26" s="172"/>
      <c r="H26" s="139"/>
      <c r="I26" s="139"/>
      <c r="J26" s="139"/>
      <c r="K26" s="139"/>
      <c r="L26" s="139"/>
      <c r="M26" s="139"/>
      <c r="N26" s="139"/>
      <c r="O26" s="139"/>
      <c r="P26" s="141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</row>
    <row r="27" ht="18.75" customHeight="1">
      <c r="A27" s="139"/>
      <c r="B27" s="139"/>
      <c r="C27" s="139"/>
      <c r="D27" s="139"/>
      <c r="E27" s="139"/>
      <c r="F27" s="140"/>
      <c r="G27" s="139"/>
      <c r="H27" s="139"/>
      <c r="I27" s="139"/>
      <c r="J27" s="139"/>
      <c r="K27" s="139"/>
      <c r="L27" s="139"/>
      <c r="M27" s="139"/>
      <c r="N27" s="139"/>
      <c r="O27" s="139"/>
      <c r="P27" s="141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</row>
    <row r="28" ht="18.75" customHeight="1">
      <c r="A28" s="139"/>
      <c r="B28" s="139"/>
      <c r="C28" s="139"/>
      <c r="D28" s="139"/>
      <c r="E28" s="139"/>
      <c r="F28" s="140"/>
      <c r="G28" s="139"/>
      <c r="H28" s="139"/>
      <c r="I28" s="139"/>
      <c r="J28" s="139"/>
      <c r="K28" s="139"/>
      <c r="L28" s="139"/>
      <c r="M28" s="139"/>
      <c r="N28" s="139"/>
      <c r="O28" s="139"/>
      <c r="P28" s="141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</row>
    <row r="29" ht="18.75" customHeight="1">
      <c r="A29" s="139" t="s">
        <v>11</v>
      </c>
      <c r="B29" s="139"/>
      <c r="C29" s="139"/>
      <c r="D29" s="139"/>
      <c r="E29" s="139"/>
      <c r="F29" s="140"/>
      <c r="G29" s="139"/>
      <c r="H29" s="139"/>
      <c r="I29" s="139"/>
      <c r="J29" s="139"/>
      <c r="K29" s="139"/>
      <c r="L29" s="139"/>
      <c r="M29" s="139"/>
      <c r="N29" s="139"/>
      <c r="O29" s="139"/>
      <c r="P29" s="141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</row>
    <row r="30" ht="18.75" customHeight="1">
      <c r="A30" s="139"/>
      <c r="B30" s="139"/>
      <c r="C30" s="139"/>
      <c r="D30" s="139"/>
      <c r="E30" s="139"/>
      <c r="F30" s="140"/>
      <c r="G30" s="139"/>
      <c r="H30" s="139"/>
      <c r="I30" s="139"/>
      <c r="J30" s="139"/>
      <c r="K30" s="139"/>
      <c r="L30" s="139"/>
      <c r="M30" s="139"/>
      <c r="N30" s="139"/>
      <c r="O30" s="139"/>
      <c r="P30" s="141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</row>
    <row r="31" ht="40.5" customHeight="1">
      <c r="A31" s="173"/>
      <c r="B31" s="174" t="s">
        <v>12</v>
      </c>
      <c r="C31" s="175" t="s">
        <v>57</v>
      </c>
      <c r="D31" s="52"/>
      <c r="E31" s="53"/>
      <c r="F31" s="177" t="s">
        <v>14</v>
      </c>
      <c r="G31" s="174" t="s">
        <v>15</v>
      </c>
      <c r="H31" s="174" t="s">
        <v>16</v>
      </c>
      <c r="I31" s="139"/>
      <c r="J31" s="174" t="s">
        <v>17</v>
      </c>
      <c r="K31" s="174" t="s">
        <v>15</v>
      </c>
      <c r="L31" s="173" t="s">
        <v>18</v>
      </c>
      <c r="M31" s="139"/>
      <c r="N31" s="139"/>
      <c r="O31" s="173" t="s">
        <v>58</v>
      </c>
      <c r="P31" s="178"/>
      <c r="Q31" s="174" t="s">
        <v>17</v>
      </c>
      <c r="R31" s="174" t="s">
        <v>15</v>
      </c>
      <c r="S31" s="173" t="s">
        <v>18</v>
      </c>
      <c r="T31" s="139"/>
      <c r="U31" s="173" t="s">
        <v>19</v>
      </c>
      <c r="V31" s="173" t="s">
        <v>20</v>
      </c>
      <c r="W31" s="173" t="s">
        <v>21</v>
      </c>
      <c r="X31" s="173" t="s">
        <v>142</v>
      </c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</row>
    <row r="32" ht="27.0" customHeight="1">
      <c r="A32" s="174">
        <v>1.0</v>
      </c>
      <c r="B32" s="186"/>
      <c r="C32" s="186"/>
      <c r="D32" s="186"/>
      <c r="E32" s="186"/>
      <c r="F32" s="187">
        <f t="shared" ref="F32:F248" si="5">+T32</f>
        <v>0</v>
      </c>
      <c r="G32" s="186"/>
      <c r="H32" s="188">
        <f t="shared" ref="H32:H248" si="6">+G32*F32</f>
        <v>0</v>
      </c>
      <c r="I32" s="139"/>
      <c r="J32" s="173">
        <f>D32*25.4/1000</f>
        <v>0</v>
      </c>
      <c r="K32" s="174" t="str">
        <f>+G32</f>
        <v/>
      </c>
      <c r="L32" s="174">
        <f>K32*J32</f>
        <v>0</v>
      </c>
      <c r="M32" s="139"/>
      <c r="N32" s="139"/>
      <c r="O32" s="173"/>
      <c r="P32" s="183"/>
      <c r="Q32" s="173">
        <f t="shared" ref="Q32:Q249" si="7">E32/100</f>
        <v>0</v>
      </c>
      <c r="R32" s="174" t="str">
        <f t="shared" ref="R32:R249" si="8">G32</f>
        <v/>
      </c>
      <c r="S32" s="174">
        <f t="shared" ref="S32:S249" si="9">R32*Q32</f>
        <v>0</v>
      </c>
      <c r="T32" s="184">
        <f t="shared" ref="T32:T106" si="10">P32*C32/100*D32/100*E32/100</f>
        <v>0</v>
      </c>
      <c r="U32" s="173">
        <f t="shared" ref="U32:V32" si="4">C32/100</f>
        <v>0</v>
      </c>
      <c r="V32" s="173">
        <f t="shared" si="4"/>
        <v>0</v>
      </c>
      <c r="W32" s="173">
        <f t="shared" ref="W32:W249" si="12">S32</f>
        <v>0</v>
      </c>
      <c r="X32" s="185">
        <f t="shared" ref="X32:X249" si="13">U32*V32*W32</f>
        <v>0</v>
      </c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</row>
    <row r="33" ht="27.0" customHeight="1">
      <c r="A33" s="174">
        <v>2.0</v>
      </c>
      <c r="B33" s="186"/>
      <c r="C33" s="186"/>
      <c r="D33" s="186"/>
      <c r="E33" s="186"/>
      <c r="F33" s="187">
        <f t="shared" si="5"/>
        <v>0</v>
      </c>
      <c r="G33" s="186"/>
      <c r="H33" s="188">
        <f t="shared" si="6"/>
        <v>0</v>
      </c>
      <c r="I33" s="139"/>
      <c r="J33" s="173"/>
      <c r="K33" s="174"/>
      <c r="L33" s="174"/>
      <c r="M33" s="139"/>
      <c r="N33" s="139"/>
      <c r="O33" s="173"/>
      <c r="P33" s="183"/>
      <c r="Q33" s="173">
        <f t="shared" si="7"/>
        <v>0</v>
      </c>
      <c r="R33" s="174" t="str">
        <f t="shared" si="8"/>
        <v/>
      </c>
      <c r="S33" s="174">
        <f t="shared" si="9"/>
        <v>0</v>
      </c>
      <c r="T33" s="184">
        <f t="shared" si="10"/>
        <v>0</v>
      </c>
      <c r="U33" s="173">
        <f t="shared" ref="U33:V33" si="11">C33/100</f>
        <v>0</v>
      </c>
      <c r="V33" s="173">
        <f t="shared" si="11"/>
        <v>0</v>
      </c>
      <c r="W33" s="173">
        <f t="shared" si="12"/>
        <v>0</v>
      </c>
      <c r="X33" s="185">
        <f t="shared" si="13"/>
        <v>0</v>
      </c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</row>
    <row r="34" ht="27.0" customHeight="1">
      <c r="A34" s="174">
        <v>3.0</v>
      </c>
      <c r="B34" s="186"/>
      <c r="C34" s="186"/>
      <c r="D34" s="186"/>
      <c r="E34" s="186"/>
      <c r="F34" s="187">
        <f t="shared" si="5"/>
        <v>0</v>
      </c>
      <c r="G34" s="186"/>
      <c r="H34" s="188">
        <f t="shared" si="6"/>
        <v>0</v>
      </c>
      <c r="I34" s="139"/>
      <c r="J34" s="173">
        <f t="shared" ref="J34:J56" si="15">D34*25.4/1000</f>
        <v>0</v>
      </c>
      <c r="K34" s="174" t="str">
        <f t="shared" ref="K34:K69" si="16">+G34</f>
        <v/>
      </c>
      <c r="L34" s="174">
        <f t="shared" ref="L34:L56" si="17">K34*J34</f>
        <v>0</v>
      </c>
      <c r="M34" s="139"/>
      <c r="N34" s="139"/>
      <c r="O34" s="173"/>
      <c r="P34" s="183"/>
      <c r="Q34" s="173">
        <f t="shared" si="7"/>
        <v>0</v>
      </c>
      <c r="R34" s="174" t="str">
        <f t="shared" si="8"/>
        <v/>
      </c>
      <c r="S34" s="174">
        <f t="shared" si="9"/>
        <v>0</v>
      </c>
      <c r="T34" s="184">
        <f t="shared" si="10"/>
        <v>0</v>
      </c>
      <c r="U34" s="173">
        <f t="shared" ref="U34:V34" si="14">C34/100</f>
        <v>0</v>
      </c>
      <c r="V34" s="173">
        <f t="shared" si="14"/>
        <v>0</v>
      </c>
      <c r="W34" s="173">
        <f t="shared" si="12"/>
        <v>0</v>
      </c>
      <c r="X34" s="185">
        <f t="shared" si="13"/>
        <v>0</v>
      </c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</row>
    <row r="35" ht="27.0" customHeight="1">
      <c r="A35" s="174">
        <v>4.0</v>
      </c>
      <c r="B35" s="186"/>
      <c r="C35" s="186"/>
      <c r="D35" s="186"/>
      <c r="E35" s="186"/>
      <c r="F35" s="187">
        <f t="shared" si="5"/>
        <v>0</v>
      </c>
      <c r="G35" s="186"/>
      <c r="H35" s="188">
        <f t="shared" si="6"/>
        <v>0</v>
      </c>
      <c r="I35" s="139"/>
      <c r="J35" s="173">
        <f t="shared" si="15"/>
        <v>0</v>
      </c>
      <c r="K35" s="174" t="str">
        <f t="shared" si="16"/>
        <v/>
      </c>
      <c r="L35" s="174">
        <f t="shared" si="17"/>
        <v>0</v>
      </c>
      <c r="M35" s="139"/>
      <c r="N35" s="139"/>
      <c r="O35" s="173"/>
      <c r="P35" s="183"/>
      <c r="Q35" s="173">
        <f t="shared" si="7"/>
        <v>0</v>
      </c>
      <c r="R35" s="174" t="str">
        <f t="shared" si="8"/>
        <v/>
      </c>
      <c r="S35" s="174">
        <f t="shared" si="9"/>
        <v>0</v>
      </c>
      <c r="T35" s="184">
        <f t="shared" si="10"/>
        <v>0</v>
      </c>
      <c r="U35" s="173">
        <f t="shared" ref="U35:V35" si="18">C35/100</f>
        <v>0</v>
      </c>
      <c r="V35" s="173">
        <f t="shared" si="18"/>
        <v>0</v>
      </c>
      <c r="W35" s="173">
        <f t="shared" si="12"/>
        <v>0</v>
      </c>
      <c r="X35" s="185">
        <f t="shared" si="13"/>
        <v>0</v>
      </c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</row>
    <row r="36" ht="27.0" customHeight="1">
      <c r="A36" s="174">
        <v>5.0</v>
      </c>
      <c r="B36" s="186"/>
      <c r="C36" s="186"/>
      <c r="D36" s="186"/>
      <c r="E36" s="186"/>
      <c r="F36" s="187">
        <f t="shared" si="5"/>
        <v>0</v>
      </c>
      <c r="G36" s="186"/>
      <c r="H36" s="188">
        <f t="shared" si="6"/>
        <v>0</v>
      </c>
      <c r="I36" s="139"/>
      <c r="J36" s="173">
        <f t="shared" si="15"/>
        <v>0</v>
      </c>
      <c r="K36" s="174" t="str">
        <f t="shared" si="16"/>
        <v/>
      </c>
      <c r="L36" s="174">
        <f t="shared" si="17"/>
        <v>0</v>
      </c>
      <c r="M36" s="139"/>
      <c r="N36" s="139"/>
      <c r="O36" s="173"/>
      <c r="P36" s="183"/>
      <c r="Q36" s="173">
        <f t="shared" si="7"/>
        <v>0</v>
      </c>
      <c r="R36" s="174" t="str">
        <f t="shared" si="8"/>
        <v/>
      </c>
      <c r="S36" s="174">
        <f t="shared" si="9"/>
        <v>0</v>
      </c>
      <c r="T36" s="184">
        <f t="shared" si="10"/>
        <v>0</v>
      </c>
      <c r="U36" s="173">
        <f t="shared" ref="U36:V36" si="19">C36/100</f>
        <v>0</v>
      </c>
      <c r="V36" s="173">
        <f t="shared" si="19"/>
        <v>0</v>
      </c>
      <c r="W36" s="173">
        <f t="shared" si="12"/>
        <v>0</v>
      </c>
      <c r="X36" s="185">
        <f t="shared" si="13"/>
        <v>0</v>
      </c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</row>
    <row r="37" ht="27.0" customHeight="1">
      <c r="A37" s="174">
        <v>6.0</v>
      </c>
      <c r="B37" s="186"/>
      <c r="C37" s="186"/>
      <c r="D37" s="186"/>
      <c r="E37" s="186"/>
      <c r="F37" s="187">
        <f t="shared" si="5"/>
        <v>0</v>
      </c>
      <c r="G37" s="186"/>
      <c r="H37" s="188">
        <f t="shared" si="6"/>
        <v>0</v>
      </c>
      <c r="I37" s="139"/>
      <c r="J37" s="173">
        <f t="shared" si="15"/>
        <v>0</v>
      </c>
      <c r="K37" s="174" t="str">
        <f t="shared" si="16"/>
        <v/>
      </c>
      <c r="L37" s="174">
        <f t="shared" si="17"/>
        <v>0</v>
      </c>
      <c r="M37" s="139"/>
      <c r="N37" s="139"/>
      <c r="O37" s="173"/>
      <c r="P37" s="183"/>
      <c r="Q37" s="173">
        <f t="shared" si="7"/>
        <v>0</v>
      </c>
      <c r="R37" s="174" t="str">
        <f t="shared" si="8"/>
        <v/>
      </c>
      <c r="S37" s="174">
        <f t="shared" si="9"/>
        <v>0</v>
      </c>
      <c r="T37" s="184">
        <f t="shared" si="10"/>
        <v>0</v>
      </c>
      <c r="U37" s="173">
        <f t="shared" ref="U37:V37" si="20">C37/100</f>
        <v>0</v>
      </c>
      <c r="V37" s="173">
        <f t="shared" si="20"/>
        <v>0</v>
      </c>
      <c r="W37" s="173">
        <f t="shared" si="12"/>
        <v>0</v>
      </c>
      <c r="X37" s="185">
        <f t="shared" si="13"/>
        <v>0</v>
      </c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</row>
    <row r="38" ht="27.0" customHeight="1">
      <c r="A38" s="174">
        <v>7.0</v>
      </c>
      <c r="B38" s="186"/>
      <c r="C38" s="186"/>
      <c r="D38" s="186"/>
      <c r="E38" s="186"/>
      <c r="F38" s="187">
        <f t="shared" si="5"/>
        <v>0</v>
      </c>
      <c r="G38" s="186"/>
      <c r="H38" s="188">
        <f t="shared" si="6"/>
        <v>0</v>
      </c>
      <c r="I38" s="139"/>
      <c r="J38" s="173">
        <f t="shared" si="15"/>
        <v>0</v>
      </c>
      <c r="K38" s="174" t="str">
        <f t="shared" si="16"/>
        <v/>
      </c>
      <c r="L38" s="174">
        <f t="shared" si="17"/>
        <v>0</v>
      </c>
      <c r="M38" s="139"/>
      <c r="N38" s="139"/>
      <c r="O38" s="173"/>
      <c r="P38" s="183"/>
      <c r="Q38" s="173">
        <f t="shared" si="7"/>
        <v>0</v>
      </c>
      <c r="R38" s="174" t="str">
        <f t="shared" si="8"/>
        <v/>
      </c>
      <c r="S38" s="174">
        <f t="shared" si="9"/>
        <v>0</v>
      </c>
      <c r="T38" s="184">
        <f t="shared" si="10"/>
        <v>0</v>
      </c>
      <c r="U38" s="173">
        <f t="shared" ref="U38:V38" si="21">C38/100</f>
        <v>0</v>
      </c>
      <c r="V38" s="173">
        <f t="shared" si="21"/>
        <v>0</v>
      </c>
      <c r="W38" s="173">
        <f t="shared" si="12"/>
        <v>0</v>
      </c>
      <c r="X38" s="185">
        <f t="shared" si="13"/>
        <v>0</v>
      </c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</row>
    <row r="39" ht="27.0" customHeight="1">
      <c r="A39" s="174">
        <v>8.0</v>
      </c>
      <c r="B39" s="186"/>
      <c r="C39" s="186"/>
      <c r="D39" s="186"/>
      <c r="E39" s="186"/>
      <c r="F39" s="187">
        <f t="shared" si="5"/>
        <v>0</v>
      </c>
      <c r="G39" s="186"/>
      <c r="H39" s="188">
        <f t="shared" si="6"/>
        <v>0</v>
      </c>
      <c r="I39" s="139"/>
      <c r="J39" s="173">
        <f t="shared" si="15"/>
        <v>0</v>
      </c>
      <c r="K39" s="174" t="str">
        <f t="shared" si="16"/>
        <v/>
      </c>
      <c r="L39" s="174">
        <f t="shared" si="17"/>
        <v>0</v>
      </c>
      <c r="M39" s="139"/>
      <c r="N39" s="139"/>
      <c r="O39" s="173"/>
      <c r="P39" s="183"/>
      <c r="Q39" s="173">
        <f t="shared" si="7"/>
        <v>0</v>
      </c>
      <c r="R39" s="174" t="str">
        <f t="shared" si="8"/>
        <v/>
      </c>
      <c r="S39" s="174">
        <f t="shared" si="9"/>
        <v>0</v>
      </c>
      <c r="T39" s="184">
        <f t="shared" si="10"/>
        <v>0</v>
      </c>
      <c r="U39" s="173">
        <f t="shared" ref="U39:V39" si="22">C39/100</f>
        <v>0</v>
      </c>
      <c r="V39" s="173">
        <f t="shared" si="22"/>
        <v>0</v>
      </c>
      <c r="W39" s="173">
        <f t="shared" si="12"/>
        <v>0</v>
      </c>
      <c r="X39" s="185">
        <f t="shared" si="13"/>
        <v>0</v>
      </c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</row>
    <row r="40" ht="27.0" customHeight="1">
      <c r="A40" s="174">
        <v>9.0</v>
      </c>
      <c r="B40" s="186"/>
      <c r="C40" s="186"/>
      <c r="D40" s="186"/>
      <c r="E40" s="186"/>
      <c r="F40" s="187">
        <f t="shared" si="5"/>
        <v>0</v>
      </c>
      <c r="G40" s="186"/>
      <c r="H40" s="188">
        <f t="shared" si="6"/>
        <v>0</v>
      </c>
      <c r="I40" s="139"/>
      <c r="J40" s="173">
        <f t="shared" si="15"/>
        <v>0</v>
      </c>
      <c r="K40" s="174" t="str">
        <f t="shared" si="16"/>
        <v/>
      </c>
      <c r="L40" s="174">
        <f t="shared" si="17"/>
        <v>0</v>
      </c>
      <c r="M40" s="139"/>
      <c r="N40" s="139"/>
      <c r="O40" s="173"/>
      <c r="P40" s="183"/>
      <c r="Q40" s="173">
        <f t="shared" si="7"/>
        <v>0</v>
      </c>
      <c r="R40" s="174" t="str">
        <f t="shared" si="8"/>
        <v/>
      </c>
      <c r="S40" s="174">
        <f t="shared" si="9"/>
        <v>0</v>
      </c>
      <c r="T40" s="184">
        <f t="shared" si="10"/>
        <v>0</v>
      </c>
      <c r="U40" s="173">
        <f t="shared" ref="U40:V40" si="23">C40/100</f>
        <v>0</v>
      </c>
      <c r="V40" s="173">
        <f t="shared" si="23"/>
        <v>0</v>
      </c>
      <c r="W40" s="173">
        <f t="shared" si="12"/>
        <v>0</v>
      </c>
      <c r="X40" s="185">
        <f t="shared" si="13"/>
        <v>0</v>
      </c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</row>
    <row r="41" ht="27.0" customHeight="1">
      <c r="A41" s="174">
        <v>10.0</v>
      </c>
      <c r="B41" s="186"/>
      <c r="C41" s="186"/>
      <c r="D41" s="186"/>
      <c r="E41" s="186"/>
      <c r="F41" s="187">
        <f t="shared" si="5"/>
        <v>0</v>
      </c>
      <c r="G41" s="186"/>
      <c r="H41" s="188">
        <f t="shared" si="6"/>
        <v>0</v>
      </c>
      <c r="I41" s="139"/>
      <c r="J41" s="173">
        <f t="shared" si="15"/>
        <v>0</v>
      </c>
      <c r="K41" s="174" t="str">
        <f t="shared" si="16"/>
        <v/>
      </c>
      <c r="L41" s="174">
        <f t="shared" si="17"/>
        <v>0</v>
      </c>
      <c r="M41" s="139"/>
      <c r="N41" s="139"/>
      <c r="O41" s="173"/>
      <c r="P41" s="183"/>
      <c r="Q41" s="173">
        <f t="shared" si="7"/>
        <v>0</v>
      </c>
      <c r="R41" s="174" t="str">
        <f t="shared" si="8"/>
        <v/>
      </c>
      <c r="S41" s="174">
        <f t="shared" si="9"/>
        <v>0</v>
      </c>
      <c r="T41" s="184">
        <f t="shared" si="10"/>
        <v>0</v>
      </c>
      <c r="U41" s="173">
        <f t="shared" ref="U41:V41" si="24">C41/100</f>
        <v>0</v>
      </c>
      <c r="V41" s="173">
        <f t="shared" si="24"/>
        <v>0</v>
      </c>
      <c r="W41" s="173">
        <f t="shared" si="12"/>
        <v>0</v>
      </c>
      <c r="X41" s="185">
        <f t="shared" si="13"/>
        <v>0</v>
      </c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</row>
    <row r="42" ht="27.0" customHeight="1">
      <c r="A42" s="174">
        <v>11.0</v>
      </c>
      <c r="B42" s="186"/>
      <c r="C42" s="186"/>
      <c r="D42" s="186"/>
      <c r="E42" s="186"/>
      <c r="F42" s="187">
        <f t="shared" si="5"/>
        <v>0</v>
      </c>
      <c r="G42" s="186"/>
      <c r="H42" s="188">
        <f t="shared" si="6"/>
        <v>0</v>
      </c>
      <c r="I42" s="139"/>
      <c r="J42" s="173">
        <f t="shared" si="15"/>
        <v>0</v>
      </c>
      <c r="K42" s="174" t="str">
        <f t="shared" si="16"/>
        <v/>
      </c>
      <c r="L42" s="174">
        <f t="shared" si="17"/>
        <v>0</v>
      </c>
      <c r="M42" s="139"/>
      <c r="N42" s="139"/>
      <c r="O42" s="173"/>
      <c r="P42" s="183"/>
      <c r="Q42" s="173">
        <f t="shared" si="7"/>
        <v>0</v>
      </c>
      <c r="R42" s="174" t="str">
        <f t="shared" si="8"/>
        <v/>
      </c>
      <c r="S42" s="174">
        <f t="shared" si="9"/>
        <v>0</v>
      </c>
      <c r="T42" s="184">
        <f t="shared" si="10"/>
        <v>0</v>
      </c>
      <c r="U42" s="173">
        <f t="shared" ref="U42:V42" si="25">C42/100</f>
        <v>0</v>
      </c>
      <c r="V42" s="173">
        <f t="shared" si="25"/>
        <v>0</v>
      </c>
      <c r="W42" s="173">
        <f t="shared" si="12"/>
        <v>0</v>
      </c>
      <c r="X42" s="185">
        <f t="shared" si="13"/>
        <v>0</v>
      </c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</row>
    <row r="43" ht="27.0" customHeight="1">
      <c r="A43" s="174">
        <v>12.0</v>
      </c>
      <c r="B43" s="186"/>
      <c r="C43" s="186"/>
      <c r="D43" s="186"/>
      <c r="E43" s="186"/>
      <c r="F43" s="187">
        <f t="shared" si="5"/>
        <v>0</v>
      </c>
      <c r="G43" s="186"/>
      <c r="H43" s="188">
        <f t="shared" si="6"/>
        <v>0</v>
      </c>
      <c r="I43" s="139"/>
      <c r="J43" s="173">
        <f t="shared" si="15"/>
        <v>0</v>
      </c>
      <c r="K43" s="174" t="str">
        <f t="shared" si="16"/>
        <v/>
      </c>
      <c r="L43" s="174">
        <f t="shared" si="17"/>
        <v>0</v>
      </c>
      <c r="M43" s="139"/>
      <c r="N43" s="139"/>
      <c r="O43" s="173"/>
      <c r="P43" s="183"/>
      <c r="Q43" s="173">
        <f t="shared" si="7"/>
        <v>0</v>
      </c>
      <c r="R43" s="174" t="str">
        <f t="shared" si="8"/>
        <v/>
      </c>
      <c r="S43" s="174">
        <f t="shared" si="9"/>
        <v>0</v>
      </c>
      <c r="T43" s="184">
        <f t="shared" si="10"/>
        <v>0</v>
      </c>
      <c r="U43" s="173">
        <f t="shared" ref="U43:V43" si="26">C43/100</f>
        <v>0</v>
      </c>
      <c r="V43" s="173">
        <f t="shared" si="26"/>
        <v>0</v>
      </c>
      <c r="W43" s="173">
        <f t="shared" si="12"/>
        <v>0</v>
      </c>
      <c r="X43" s="185">
        <f t="shared" si="13"/>
        <v>0</v>
      </c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</row>
    <row r="44" ht="27.0" customHeight="1">
      <c r="A44" s="174">
        <v>13.0</v>
      </c>
      <c r="B44" s="186"/>
      <c r="C44" s="186"/>
      <c r="D44" s="186"/>
      <c r="E44" s="186"/>
      <c r="F44" s="187">
        <f t="shared" si="5"/>
        <v>0</v>
      </c>
      <c r="G44" s="186"/>
      <c r="H44" s="188">
        <f t="shared" si="6"/>
        <v>0</v>
      </c>
      <c r="I44" s="139"/>
      <c r="J44" s="173">
        <f t="shared" si="15"/>
        <v>0</v>
      </c>
      <c r="K44" s="174" t="str">
        <f t="shared" si="16"/>
        <v/>
      </c>
      <c r="L44" s="174">
        <f t="shared" si="17"/>
        <v>0</v>
      </c>
      <c r="M44" s="139"/>
      <c r="N44" s="139"/>
      <c r="O44" s="173"/>
      <c r="P44" s="183"/>
      <c r="Q44" s="173">
        <f t="shared" si="7"/>
        <v>0</v>
      </c>
      <c r="R44" s="174" t="str">
        <f t="shared" si="8"/>
        <v/>
      </c>
      <c r="S44" s="174">
        <f t="shared" si="9"/>
        <v>0</v>
      </c>
      <c r="T44" s="184">
        <f t="shared" si="10"/>
        <v>0</v>
      </c>
      <c r="U44" s="173">
        <f t="shared" ref="U44:V44" si="27">C44/100</f>
        <v>0</v>
      </c>
      <c r="V44" s="173">
        <f t="shared" si="27"/>
        <v>0</v>
      </c>
      <c r="W44" s="173">
        <f t="shared" si="12"/>
        <v>0</v>
      </c>
      <c r="X44" s="185">
        <f t="shared" si="13"/>
        <v>0</v>
      </c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</row>
    <row r="45" ht="27.0" customHeight="1">
      <c r="A45" s="174">
        <v>14.0</v>
      </c>
      <c r="B45" s="186"/>
      <c r="C45" s="186"/>
      <c r="D45" s="186"/>
      <c r="E45" s="186"/>
      <c r="F45" s="187">
        <f t="shared" si="5"/>
        <v>0</v>
      </c>
      <c r="G45" s="186"/>
      <c r="H45" s="188">
        <f t="shared" si="6"/>
        <v>0</v>
      </c>
      <c r="I45" s="139"/>
      <c r="J45" s="173">
        <f t="shared" si="15"/>
        <v>0</v>
      </c>
      <c r="K45" s="174" t="str">
        <f t="shared" si="16"/>
        <v/>
      </c>
      <c r="L45" s="174">
        <f t="shared" si="17"/>
        <v>0</v>
      </c>
      <c r="M45" s="139"/>
      <c r="N45" s="139"/>
      <c r="O45" s="173"/>
      <c r="P45" s="183"/>
      <c r="Q45" s="173">
        <f t="shared" si="7"/>
        <v>0</v>
      </c>
      <c r="R45" s="174" t="str">
        <f t="shared" si="8"/>
        <v/>
      </c>
      <c r="S45" s="174">
        <f t="shared" si="9"/>
        <v>0</v>
      </c>
      <c r="T45" s="184">
        <f t="shared" si="10"/>
        <v>0</v>
      </c>
      <c r="U45" s="173">
        <f t="shared" ref="U45:V45" si="28">C45/100</f>
        <v>0</v>
      </c>
      <c r="V45" s="173">
        <f t="shared" si="28"/>
        <v>0</v>
      </c>
      <c r="W45" s="173">
        <f t="shared" si="12"/>
        <v>0</v>
      </c>
      <c r="X45" s="185">
        <f t="shared" si="13"/>
        <v>0</v>
      </c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</row>
    <row r="46" ht="27.0" customHeight="1">
      <c r="A46" s="174">
        <v>15.0</v>
      </c>
      <c r="B46" s="186"/>
      <c r="C46" s="186"/>
      <c r="D46" s="186"/>
      <c r="E46" s="186"/>
      <c r="F46" s="187">
        <f t="shared" si="5"/>
        <v>0</v>
      </c>
      <c r="G46" s="186"/>
      <c r="H46" s="188">
        <f t="shared" si="6"/>
        <v>0</v>
      </c>
      <c r="I46" s="139"/>
      <c r="J46" s="173">
        <f t="shared" si="15"/>
        <v>0</v>
      </c>
      <c r="K46" s="174" t="str">
        <f t="shared" si="16"/>
        <v/>
      </c>
      <c r="L46" s="174">
        <f t="shared" si="17"/>
        <v>0</v>
      </c>
      <c r="M46" s="139"/>
      <c r="N46" s="139"/>
      <c r="O46" s="173"/>
      <c r="P46" s="183"/>
      <c r="Q46" s="173">
        <f t="shared" si="7"/>
        <v>0</v>
      </c>
      <c r="R46" s="174" t="str">
        <f t="shared" si="8"/>
        <v/>
      </c>
      <c r="S46" s="174">
        <f t="shared" si="9"/>
        <v>0</v>
      </c>
      <c r="T46" s="184">
        <f t="shared" si="10"/>
        <v>0</v>
      </c>
      <c r="U46" s="173">
        <f t="shared" ref="U46:V46" si="29">C46/100</f>
        <v>0</v>
      </c>
      <c r="V46" s="173">
        <f t="shared" si="29"/>
        <v>0</v>
      </c>
      <c r="W46" s="173">
        <f t="shared" si="12"/>
        <v>0</v>
      </c>
      <c r="X46" s="185">
        <f t="shared" si="13"/>
        <v>0</v>
      </c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</row>
    <row r="47" ht="27.0" customHeight="1">
      <c r="A47" s="174">
        <v>16.0</v>
      </c>
      <c r="B47" s="186"/>
      <c r="C47" s="186"/>
      <c r="D47" s="186"/>
      <c r="E47" s="186"/>
      <c r="F47" s="187">
        <f t="shared" si="5"/>
        <v>0</v>
      </c>
      <c r="G47" s="186"/>
      <c r="H47" s="188">
        <f t="shared" si="6"/>
        <v>0</v>
      </c>
      <c r="I47" s="139"/>
      <c r="J47" s="173">
        <f t="shared" si="15"/>
        <v>0</v>
      </c>
      <c r="K47" s="174" t="str">
        <f t="shared" si="16"/>
        <v/>
      </c>
      <c r="L47" s="174">
        <f t="shared" si="17"/>
        <v>0</v>
      </c>
      <c r="M47" s="139"/>
      <c r="N47" s="139"/>
      <c r="O47" s="173"/>
      <c r="P47" s="183"/>
      <c r="Q47" s="173">
        <f t="shared" si="7"/>
        <v>0</v>
      </c>
      <c r="R47" s="174" t="str">
        <f t="shared" si="8"/>
        <v/>
      </c>
      <c r="S47" s="174">
        <f t="shared" si="9"/>
        <v>0</v>
      </c>
      <c r="T47" s="184">
        <f t="shared" si="10"/>
        <v>0</v>
      </c>
      <c r="U47" s="173">
        <f t="shared" ref="U47:V47" si="30">C47/100</f>
        <v>0</v>
      </c>
      <c r="V47" s="173">
        <f t="shared" si="30"/>
        <v>0</v>
      </c>
      <c r="W47" s="173">
        <f t="shared" si="12"/>
        <v>0</v>
      </c>
      <c r="X47" s="185">
        <f t="shared" si="13"/>
        <v>0</v>
      </c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</row>
    <row r="48" ht="27.0" customHeight="1">
      <c r="A48" s="174">
        <v>17.0</v>
      </c>
      <c r="B48" s="186"/>
      <c r="C48" s="186"/>
      <c r="D48" s="186"/>
      <c r="E48" s="186"/>
      <c r="F48" s="187">
        <f t="shared" si="5"/>
        <v>0</v>
      </c>
      <c r="G48" s="186"/>
      <c r="H48" s="188">
        <f t="shared" si="6"/>
        <v>0</v>
      </c>
      <c r="I48" s="139"/>
      <c r="J48" s="173">
        <f t="shared" si="15"/>
        <v>0</v>
      </c>
      <c r="K48" s="174" t="str">
        <f t="shared" si="16"/>
        <v/>
      </c>
      <c r="L48" s="174">
        <f t="shared" si="17"/>
        <v>0</v>
      </c>
      <c r="M48" s="139"/>
      <c r="N48" s="139"/>
      <c r="O48" s="173"/>
      <c r="P48" s="183"/>
      <c r="Q48" s="173">
        <f t="shared" si="7"/>
        <v>0</v>
      </c>
      <c r="R48" s="174" t="str">
        <f t="shared" si="8"/>
        <v/>
      </c>
      <c r="S48" s="174">
        <f t="shared" si="9"/>
        <v>0</v>
      </c>
      <c r="T48" s="184">
        <f t="shared" si="10"/>
        <v>0</v>
      </c>
      <c r="U48" s="173">
        <f t="shared" ref="U48:V48" si="31">C48/100</f>
        <v>0</v>
      </c>
      <c r="V48" s="173">
        <f t="shared" si="31"/>
        <v>0</v>
      </c>
      <c r="W48" s="173">
        <f t="shared" si="12"/>
        <v>0</v>
      </c>
      <c r="X48" s="185">
        <f t="shared" si="13"/>
        <v>0</v>
      </c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</row>
    <row r="49" ht="27.0" customHeight="1">
      <c r="A49" s="174">
        <v>18.0</v>
      </c>
      <c r="B49" s="186"/>
      <c r="C49" s="186"/>
      <c r="D49" s="186"/>
      <c r="E49" s="186"/>
      <c r="F49" s="187">
        <f t="shared" si="5"/>
        <v>0</v>
      </c>
      <c r="G49" s="186"/>
      <c r="H49" s="188">
        <f t="shared" si="6"/>
        <v>0</v>
      </c>
      <c r="I49" s="139"/>
      <c r="J49" s="173">
        <f t="shared" si="15"/>
        <v>0</v>
      </c>
      <c r="K49" s="174" t="str">
        <f t="shared" si="16"/>
        <v/>
      </c>
      <c r="L49" s="174">
        <f t="shared" si="17"/>
        <v>0</v>
      </c>
      <c r="M49" s="139"/>
      <c r="N49" s="139"/>
      <c r="O49" s="173"/>
      <c r="P49" s="183"/>
      <c r="Q49" s="173">
        <f t="shared" si="7"/>
        <v>0</v>
      </c>
      <c r="R49" s="174" t="str">
        <f t="shared" si="8"/>
        <v/>
      </c>
      <c r="S49" s="174">
        <f t="shared" si="9"/>
        <v>0</v>
      </c>
      <c r="T49" s="184">
        <f t="shared" si="10"/>
        <v>0</v>
      </c>
      <c r="U49" s="173">
        <f t="shared" ref="U49:V49" si="32">C49/100</f>
        <v>0</v>
      </c>
      <c r="V49" s="173">
        <f t="shared" si="32"/>
        <v>0</v>
      </c>
      <c r="W49" s="173">
        <f t="shared" si="12"/>
        <v>0</v>
      </c>
      <c r="X49" s="185">
        <f t="shared" si="13"/>
        <v>0</v>
      </c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</row>
    <row r="50" ht="27.0" customHeight="1">
      <c r="A50" s="174">
        <v>19.0</v>
      </c>
      <c r="B50" s="186"/>
      <c r="C50" s="186"/>
      <c r="D50" s="186"/>
      <c r="E50" s="186"/>
      <c r="F50" s="187">
        <f t="shared" si="5"/>
        <v>0</v>
      </c>
      <c r="G50" s="186"/>
      <c r="H50" s="188">
        <f t="shared" si="6"/>
        <v>0</v>
      </c>
      <c r="I50" s="139"/>
      <c r="J50" s="173">
        <f t="shared" si="15"/>
        <v>0</v>
      </c>
      <c r="K50" s="174" t="str">
        <f t="shared" si="16"/>
        <v/>
      </c>
      <c r="L50" s="174">
        <f t="shared" si="17"/>
        <v>0</v>
      </c>
      <c r="M50" s="139"/>
      <c r="N50" s="139"/>
      <c r="O50" s="173"/>
      <c r="P50" s="183"/>
      <c r="Q50" s="173">
        <f t="shared" si="7"/>
        <v>0</v>
      </c>
      <c r="R50" s="174" t="str">
        <f t="shared" si="8"/>
        <v/>
      </c>
      <c r="S50" s="174">
        <f t="shared" si="9"/>
        <v>0</v>
      </c>
      <c r="T50" s="184">
        <f t="shared" si="10"/>
        <v>0</v>
      </c>
      <c r="U50" s="173">
        <f t="shared" ref="U50:V50" si="33">C50/100</f>
        <v>0</v>
      </c>
      <c r="V50" s="173">
        <f t="shared" si="33"/>
        <v>0</v>
      </c>
      <c r="W50" s="173">
        <f t="shared" si="12"/>
        <v>0</v>
      </c>
      <c r="X50" s="185">
        <f t="shared" si="13"/>
        <v>0</v>
      </c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</row>
    <row r="51" ht="27.0" customHeight="1">
      <c r="A51" s="174">
        <v>20.0</v>
      </c>
      <c r="B51" s="186"/>
      <c r="C51" s="186"/>
      <c r="D51" s="186"/>
      <c r="E51" s="186"/>
      <c r="F51" s="187">
        <f t="shared" si="5"/>
        <v>0</v>
      </c>
      <c r="G51" s="186"/>
      <c r="H51" s="188">
        <f t="shared" si="6"/>
        <v>0</v>
      </c>
      <c r="I51" s="139"/>
      <c r="J51" s="173">
        <f t="shared" si="15"/>
        <v>0</v>
      </c>
      <c r="K51" s="174" t="str">
        <f t="shared" si="16"/>
        <v/>
      </c>
      <c r="L51" s="174">
        <f t="shared" si="17"/>
        <v>0</v>
      </c>
      <c r="M51" s="139"/>
      <c r="N51" s="139"/>
      <c r="O51" s="173"/>
      <c r="P51" s="183"/>
      <c r="Q51" s="173">
        <f t="shared" si="7"/>
        <v>0</v>
      </c>
      <c r="R51" s="174" t="str">
        <f t="shared" si="8"/>
        <v/>
      </c>
      <c r="S51" s="174">
        <f t="shared" si="9"/>
        <v>0</v>
      </c>
      <c r="T51" s="184">
        <f t="shared" si="10"/>
        <v>0</v>
      </c>
      <c r="U51" s="173">
        <f t="shared" ref="U51:V51" si="34">C51/100</f>
        <v>0</v>
      </c>
      <c r="V51" s="173">
        <f t="shared" si="34"/>
        <v>0</v>
      </c>
      <c r="W51" s="173">
        <f t="shared" si="12"/>
        <v>0</v>
      </c>
      <c r="X51" s="185">
        <f t="shared" si="13"/>
        <v>0</v>
      </c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</row>
    <row r="52" ht="27.0" customHeight="1">
      <c r="A52" s="174">
        <v>21.0</v>
      </c>
      <c r="B52" s="186"/>
      <c r="C52" s="186"/>
      <c r="D52" s="186"/>
      <c r="E52" s="186"/>
      <c r="F52" s="187">
        <f t="shared" si="5"/>
        <v>0</v>
      </c>
      <c r="G52" s="186"/>
      <c r="H52" s="188">
        <f t="shared" si="6"/>
        <v>0</v>
      </c>
      <c r="I52" s="139"/>
      <c r="J52" s="173">
        <f t="shared" si="15"/>
        <v>0</v>
      </c>
      <c r="K52" s="174" t="str">
        <f t="shared" si="16"/>
        <v/>
      </c>
      <c r="L52" s="174">
        <f t="shared" si="17"/>
        <v>0</v>
      </c>
      <c r="M52" s="139"/>
      <c r="N52" s="139"/>
      <c r="O52" s="173"/>
      <c r="P52" s="183"/>
      <c r="Q52" s="173">
        <f t="shared" si="7"/>
        <v>0</v>
      </c>
      <c r="R52" s="174" t="str">
        <f t="shared" si="8"/>
        <v/>
      </c>
      <c r="S52" s="174">
        <f t="shared" si="9"/>
        <v>0</v>
      </c>
      <c r="T52" s="184">
        <f t="shared" si="10"/>
        <v>0</v>
      </c>
      <c r="U52" s="173">
        <f t="shared" ref="U52:V52" si="35">C52/100</f>
        <v>0</v>
      </c>
      <c r="V52" s="173">
        <f t="shared" si="35"/>
        <v>0</v>
      </c>
      <c r="W52" s="173">
        <f t="shared" si="12"/>
        <v>0</v>
      </c>
      <c r="X52" s="185">
        <f t="shared" si="13"/>
        <v>0</v>
      </c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</row>
    <row r="53" ht="27.0" customHeight="1">
      <c r="A53" s="174">
        <v>22.0</v>
      </c>
      <c r="B53" s="186"/>
      <c r="C53" s="186"/>
      <c r="D53" s="186"/>
      <c r="E53" s="186"/>
      <c r="F53" s="187">
        <f t="shared" si="5"/>
        <v>0</v>
      </c>
      <c r="G53" s="186"/>
      <c r="H53" s="188">
        <f t="shared" si="6"/>
        <v>0</v>
      </c>
      <c r="I53" s="139"/>
      <c r="J53" s="173">
        <f t="shared" si="15"/>
        <v>0</v>
      </c>
      <c r="K53" s="174" t="str">
        <f t="shared" si="16"/>
        <v/>
      </c>
      <c r="L53" s="174">
        <f t="shared" si="17"/>
        <v>0</v>
      </c>
      <c r="M53" s="139"/>
      <c r="N53" s="139"/>
      <c r="O53" s="173"/>
      <c r="P53" s="183"/>
      <c r="Q53" s="173">
        <f t="shared" si="7"/>
        <v>0</v>
      </c>
      <c r="R53" s="174" t="str">
        <f t="shared" si="8"/>
        <v/>
      </c>
      <c r="S53" s="174">
        <f t="shared" si="9"/>
        <v>0</v>
      </c>
      <c r="T53" s="184">
        <f t="shared" si="10"/>
        <v>0</v>
      </c>
      <c r="U53" s="173">
        <f t="shared" ref="U53:V53" si="36">C53/100</f>
        <v>0</v>
      </c>
      <c r="V53" s="173">
        <f t="shared" si="36"/>
        <v>0</v>
      </c>
      <c r="W53" s="173">
        <f t="shared" si="12"/>
        <v>0</v>
      </c>
      <c r="X53" s="185">
        <f t="shared" si="13"/>
        <v>0</v>
      </c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</row>
    <row r="54" ht="27.0" customHeight="1">
      <c r="A54" s="174">
        <v>23.0</v>
      </c>
      <c r="B54" s="186"/>
      <c r="C54" s="186"/>
      <c r="D54" s="186"/>
      <c r="E54" s="186"/>
      <c r="F54" s="187">
        <f t="shared" si="5"/>
        <v>0</v>
      </c>
      <c r="G54" s="186"/>
      <c r="H54" s="188">
        <f t="shared" si="6"/>
        <v>0</v>
      </c>
      <c r="I54" s="139"/>
      <c r="J54" s="173">
        <f t="shared" si="15"/>
        <v>0</v>
      </c>
      <c r="K54" s="174" t="str">
        <f t="shared" si="16"/>
        <v/>
      </c>
      <c r="L54" s="174">
        <f t="shared" si="17"/>
        <v>0</v>
      </c>
      <c r="M54" s="139"/>
      <c r="N54" s="139"/>
      <c r="O54" s="173"/>
      <c r="P54" s="183"/>
      <c r="Q54" s="173">
        <f t="shared" si="7"/>
        <v>0</v>
      </c>
      <c r="R54" s="174" t="str">
        <f t="shared" si="8"/>
        <v/>
      </c>
      <c r="S54" s="174">
        <f t="shared" si="9"/>
        <v>0</v>
      </c>
      <c r="T54" s="184">
        <f t="shared" si="10"/>
        <v>0</v>
      </c>
      <c r="U54" s="173">
        <f t="shared" ref="U54:V54" si="37">C54/100</f>
        <v>0</v>
      </c>
      <c r="V54" s="173">
        <f t="shared" si="37"/>
        <v>0</v>
      </c>
      <c r="W54" s="173">
        <f t="shared" si="12"/>
        <v>0</v>
      </c>
      <c r="X54" s="185">
        <f t="shared" si="13"/>
        <v>0</v>
      </c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</row>
    <row r="55" ht="27.0" customHeight="1">
      <c r="A55" s="174">
        <v>24.0</v>
      </c>
      <c r="B55" s="186"/>
      <c r="C55" s="186"/>
      <c r="D55" s="186"/>
      <c r="E55" s="186"/>
      <c r="F55" s="187">
        <f t="shared" si="5"/>
        <v>0</v>
      </c>
      <c r="G55" s="186"/>
      <c r="H55" s="188">
        <f t="shared" si="6"/>
        <v>0</v>
      </c>
      <c r="I55" s="139"/>
      <c r="J55" s="173">
        <f t="shared" si="15"/>
        <v>0</v>
      </c>
      <c r="K55" s="174" t="str">
        <f t="shared" si="16"/>
        <v/>
      </c>
      <c r="L55" s="174">
        <f t="shared" si="17"/>
        <v>0</v>
      </c>
      <c r="M55" s="139"/>
      <c r="N55" s="139"/>
      <c r="O55" s="173"/>
      <c r="P55" s="183"/>
      <c r="Q55" s="173">
        <f t="shared" si="7"/>
        <v>0</v>
      </c>
      <c r="R55" s="174" t="str">
        <f t="shared" si="8"/>
        <v/>
      </c>
      <c r="S55" s="174">
        <f t="shared" si="9"/>
        <v>0</v>
      </c>
      <c r="T55" s="184">
        <f t="shared" si="10"/>
        <v>0</v>
      </c>
      <c r="U55" s="173">
        <f t="shared" ref="U55:V55" si="38">C55/100</f>
        <v>0</v>
      </c>
      <c r="V55" s="173">
        <f t="shared" si="38"/>
        <v>0</v>
      </c>
      <c r="W55" s="173">
        <f t="shared" si="12"/>
        <v>0</v>
      </c>
      <c r="X55" s="185">
        <f t="shared" si="13"/>
        <v>0</v>
      </c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</row>
    <row r="56" ht="27.0" customHeight="1">
      <c r="A56" s="174">
        <v>25.0</v>
      </c>
      <c r="B56" s="186"/>
      <c r="C56" s="186"/>
      <c r="D56" s="186"/>
      <c r="E56" s="186"/>
      <c r="F56" s="187">
        <f t="shared" si="5"/>
        <v>0</v>
      </c>
      <c r="G56" s="186"/>
      <c r="H56" s="188">
        <f t="shared" si="6"/>
        <v>0</v>
      </c>
      <c r="I56" s="139"/>
      <c r="J56" s="173">
        <f t="shared" si="15"/>
        <v>0</v>
      </c>
      <c r="K56" s="174" t="str">
        <f t="shared" si="16"/>
        <v/>
      </c>
      <c r="L56" s="174">
        <f t="shared" si="17"/>
        <v>0</v>
      </c>
      <c r="M56" s="139"/>
      <c r="N56" s="139"/>
      <c r="O56" s="173"/>
      <c r="P56" s="183"/>
      <c r="Q56" s="173">
        <f t="shared" si="7"/>
        <v>0</v>
      </c>
      <c r="R56" s="174" t="str">
        <f t="shared" si="8"/>
        <v/>
      </c>
      <c r="S56" s="174">
        <f t="shared" si="9"/>
        <v>0</v>
      </c>
      <c r="T56" s="184">
        <f t="shared" si="10"/>
        <v>0</v>
      </c>
      <c r="U56" s="173">
        <f t="shared" ref="U56:V56" si="39">C56/100</f>
        <v>0</v>
      </c>
      <c r="V56" s="173">
        <f t="shared" si="39"/>
        <v>0</v>
      </c>
      <c r="W56" s="173">
        <f t="shared" si="12"/>
        <v>0</v>
      </c>
      <c r="X56" s="185">
        <f t="shared" si="13"/>
        <v>0</v>
      </c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</row>
    <row r="57" ht="27.0" customHeight="1">
      <c r="A57" s="174">
        <v>26.0</v>
      </c>
      <c r="B57" s="186"/>
      <c r="C57" s="186"/>
      <c r="D57" s="186"/>
      <c r="E57" s="186"/>
      <c r="F57" s="187">
        <f t="shared" si="5"/>
        <v>0</v>
      </c>
      <c r="G57" s="186"/>
      <c r="H57" s="188">
        <f t="shared" si="6"/>
        <v>0</v>
      </c>
      <c r="I57" s="139"/>
      <c r="J57" s="208"/>
      <c r="K57" s="252" t="str">
        <f t="shared" si="16"/>
        <v/>
      </c>
      <c r="L57" s="252"/>
      <c r="M57" s="139"/>
      <c r="N57" s="139"/>
      <c r="O57" s="173"/>
      <c r="P57" s="183"/>
      <c r="Q57" s="173">
        <f t="shared" si="7"/>
        <v>0</v>
      </c>
      <c r="R57" s="174" t="str">
        <f t="shared" si="8"/>
        <v/>
      </c>
      <c r="S57" s="174">
        <f t="shared" si="9"/>
        <v>0</v>
      </c>
      <c r="T57" s="184">
        <f t="shared" si="10"/>
        <v>0</v>
      </c>
      <c r="U57" s="173">
        <f t="shared" ref="U57:V57" si="40">C57/100</f>
        <v>0</v>
      </c>
      <c r="V57" s="173">
        <f t="shared" si="40"/>
        <v>0</v>
      </c>
      <c r="W57" s="173">
        <f t="shared" si="12"/>
        <v>0</v>
      </c>
      <c r="X57" s="185">
        <f t="shared" si="13"/>
        <v>0</v>
      </c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</row>
    <row r="58" ht="27.0" customHeight="1">
      <c r="A58" s="174">
        <v>27.0</v>
      </c>
      <c r="B58" s="186"/>
      <c r="C58" s="186"/>
      <c r="D58" s="186"/>
      <c r="E58" s="186"/>
      <c r="F58" s="187">
        <f t="shared" si="5"/>
        <v>0</v>
      </c>
      <c r="G58" s="186"/>
      <c r="H58" s="188">
        <f t="shared" si="6"/>
        <v>0</v>
      </c>
      <c r="I58" s="139"/>
      <c r="J58" s="208"/>
      <c r="K58" s="252" t="str">
        <f t="shared" si="16"/>
        <v/>
      </c>
      <c r="L58" s="252"/>
      <c r="M58" s="139"/>
      <c r="N58" s="139"/>
      <c r="O58" s="173"/>
      <c r="P58" s="183"/>
      <c r="Q58" s="173">
        <f t="shared" si="7"/>
        <v>0</v>
      </c>
      <c r="R58" s="174" t="str">
        <f t="shared" si="8"/>
        <v/>
      </c>
      <c r="S58" s="174">
        <f t="shared" si="9"/>
        <v>0</v>
      </c>
      <c r="T58" s="184">
        <f t="shared" si="10"/>
        <v>0</v>
      </c>
      <c r="U58" s="173">
        <f t="shared" ref="U58:V58" si="41">C58/100</f>
        <v>0</v>
      </c>
      <c r="V58" s="173">
        <f t="shared" si="41"/>
        <v>0</v>
      </c>
      <c r="W58" s="173">
        <f t="shared" si="12"/>
        <v>0</v>
      </c>
      <c r="X58" s="185">
        <f t="shared" si="13"/>
        <v>0</v>
      </c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</row>
    <row r="59" ht="27.0" customHeight="1">
      <c r="A59" s="174">
        <v>28.0</v>
      </c>
      <c r="B59" s="186"/>
      <c r="C59" s="186"/>
      <c r="D59" s="186"/>
      <c r="E59" s="186"/>
      <c r="F59" s="187">
        <f t="shared" si="5"/>
        <v>0</v>
      </c>
      <c r="G59" s="186"/>
      <c r="H59" s="188">
        <f t="shared" si="6"/>
        <v>0</v>
      </c>
      <c r="I59" s="139"/>
      <c r="J59" s="208"/>
      <c r="K59" s="252" t="str">
        <f t="shared" si="16"/>
        <v/>
      </c>
      <c r="L59" s="252"/>
      <c r="M59" s="139"/>
      <c r="N59" s="139"/>
      <c r="O59" s="173"/>
      <c r="P59" s="183"/>
      <c r="Q59" s="173">
        <f t="shared" si="7"/>
        <v>0</v>
      </c>
      <c r="R59" s="174" t="str">
        <f t="shared" si="8"/>
        <v/>
      </c>
      <c r="S59" s="174">
        <f t="shared" si="9"/>
        <v>0</v>
      </c>
      <c r="T59" s="184">
        <f t="shared" si="10"/>
        <v>0</v>
      </c>
      <c r="U59" s="173">
        <f t="shared" ref="U59:V59" si="42">C59/100</f>
        <v>0</v>
      </c>
      <c r="V59" s="173">
        <f t="shared" si="42"/>
        <v>0</v>
      </c>
      <c r="W59" s="173">
        <f t="shared" si="12"/>
        <v>0</v>
      </c>
      <c r="X59" s="185">
        <f t="shared" si="13"/>
        <v>0</v>
      </c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</row>
    <row r="60" ht="27.0" customHeight="1">
      <c r="A60" s="174">
        <v>29.0</v>
      </c>
      <c r="B60" s="186"/>
      <c r="C60" s="186"/>
      <c r="D60" s="186"/>
      <c r="E60" s="186"/>
      <c r="F60" s="187">
        <f t="shared" si="5"/>
        <v>0</v>
      </c>
      <c r="G60" s="186"/>
      <c r="H60" s="188">
        <f t="shared" si="6"/>
        <v>0</v>
      </c>
      <c r="I60" s="139"/>
      <c r="J60" s="208"/>
      <c r="K60" s="252" t="str">
        <f t="shared" si="16"/>
        <v/>
      </c>
      <c r="L60" s="252"/>
      <c r="M60" s="139"/>
      <c r="N60" s="139"/>
      <c r="O60" s="173"/>
      <c r="P60" s="183"/>
      <c r="Q60" s="173">
        <f t="shared" si="7"/>
        <v>0</v>
      </c>
      <c r="R60" s="174" t="str">
        <f t="shared" si="8"/>
        <v/>
      </c>
      <c r="S60" s="174">
        <f t="shared" si="9"/>
        <v>0</v>
      </c>
      <c r="T60" s="184">
        <f t="shared" si="10"/>
        <v>0</v>
      </c>
      <c r="U60" s="173">
        <f t="shared" ref="U60:V60" si="43">C60/100</f>
        <v>0</v>
      </c>
      <c r="V60" s="173">
        <f t="shared" si="43"/>
        <v>0</v>
      </c>
      <c r="W60" s="173">
        <f t="shared" si="12"/>
        <v>0</v>
      </c>
      <c r="X60" s="185">
        <f t="shared" si="13"/>
        <v>0</v>
      </c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</row>
    <row r="61" ht="27.0" customHeight="1">
      <c r="A61" s="174">
        <v>30.0</v>
      </c>
      <c r="B61" s="186"/>
      <c r="C61" s="186"/>
      <c r="D61" s="186"/>
      <c r="E61" s="186"/>
      <c r="F61" s="187">
        <f t="shared" si="5"/>
        <v>0</v>
      </c>
      <c r="G61" s="186"/>
      <c r="H61" s="188">
        <f t="shared" si="6"/>
        <v>0</v>
      </c>
      <c r="I61" s="139"/>
      <c r="J61" s="208"/>
      <c r="K61" s="252" t="str">
        <f t="shared" si="16"/>
        <v/>
      </c>
      <c r="L61" s="252"/>
      <c r="M61" s="139"/>
      <c r="N61" s="139"/>
      <c r="O61" s="173"/>
      <c r="P61" s="183"/>
      <c r="Q61" s="173">
        <f t="shared" si="7"/>
        <v>0</v>
      </c>
      <c r="R61" s="174" t="str">
        <f t="shared" si="8"/>
        <v/>
      </c>
      <c r="S61" s="174">
        <f t="shared" si="9"/>
        <v>0</v>
      </c>
      <c r="T61" s="184">
        <f t="shared" si="10"/>
        <v>0</v>
      </c>
      <c r="U61" s="173">
        <f t="shared" ref="U61:V61" si="44">C61/100</f>
        <v>0</v>
      </c>
      <c r="V61" s="173">
        <f t="shared" si="44"/>
        <v>0</v>
      </c>
      <c r="W61" s="173">
        <f t="shared" si="12"/>
        <v>0</v>
      </c>
      <c r="X61" s="185">
        <f t="shared" si="13"/>
        <v>0</v>
      </c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</row>
    <row r="62" ht="27.0" customHeight="1">
      <c r="A62" s="174">
        <v>31.0</v>
      </c>
      <c r="B62" s="186"/>
      <c r="C62" s="186"/>
      <c r="D62" s="186"/>
      <c r="E62" s="186"/>
      <c r="F62" s="187">
        <f t="shared" si="5"/>
        <v>0</v>
      </c>
      <c r="G62" s="186"/>
      <c r="H62" s="188">
        <f t="shared" si="6"/>
        <v>0</v>
      </c>
      <c r="I62" s="139"/>
      <c r="J62" s="208"/>
      <c r="K62" s="252" t="str">
        <f t="shared" si="16"/>
        <v/>
      </c>
      <c r="L62" s="252"/>
      <c r="M62" s="139"/>
      <c r="N62" s="139"/>
      <c r="O62" s="173"/>
      <c r="P62" s="183"/>
      <c r="Q62" s="173">
        <f t="shared" si="7"/>
        <v>0</v>
      </c>
      <c r="R62" s="174" t="str">
        <f t="shared" si="8"/>
        <v/>
      </c>
      <c r="S62" s="174">
        <f t="shared" si="9"/>
        <v>0</v>
      </c>
      <c r="T62" s="184">
        <f t="shared" si="10"/>
        <v>0</v>
      </c>
      <c r="U62" s="173">
        <f t="shared" ref="U62:V62" si="45">C62/100</f>
        <v>0</v>
      </c>
      <c r="V62" s="173">
        <f t="shared" si="45"/>
        <v>0</v>
      </c>
      <c r="W62" s="173">
        <f t="shared" si="12"/>
        <v>0</v>
      </c>
      <c r="X62" s="185">
        <f t="shared" si="13"/>
        <v>0</v>
      </c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</row>
    <row r="63" ht="27.0" customHeight="1">
      <c r="A63" s="174">
        <v>32.0</v>
      </c>
      <c r="B63" s="186"/>
      <c r="C63" s="186"/>
      <c r="D63" s="186"/>
      <c r="E63" s="186"/>
      <c r="F63" s="187">
        <f t="shared" si="5"/>
        <v>0</v>
      </c>
      <c r="G63" s="186"/>
      <c r="H63" s="188">
        <f t="shared" si="6"/>
        <v>0</v>
      </c>
      <c r="I63" s="139"/>
      <c r="J63" s="208"/>
      <c r="K63" s="252" t="str">
        <f t="shared" si="16"/>
        <v/>
      </c>
      <c r="L63" s="252"/>
      <c r="M63" s="139"/>
      <c r="N63" s="139"/>
      <c r="O63" s="173"/>
      <c r="P63" s="183"/>
      <c r="Q63" s="173">
        <f t="shared" si="7"/>
        <v>0</v>
      </c>
      <c r="R63" s="174" t="str">
        <f t="shared" si="8"/>
        <v/>
      </c>
      <c r="S63" s="174">
        <f t="shared" si="9"/>
        <v>0</v>
      </c>
      <c r="T63" s="184">
        <f t="shared" si="10"/>
        <v>0</v>
      </c>
      <c r="U63" s="173">
        <f t="shared" ref="U63:V63" si="46">C63/100</f>
        <v>0</v>
      </c>
      <c r="V63" s="173">
        <f t="shared" si="46"/>
        <v>0</v>
      </c>
      <c r="W63" s="173">
        <f t="shared" si="12"/>
        <v>0</v>
      </c>
      <c r="X63" s="185">
        <f t="shared" si="13"/>
        <v>0</v>
      </c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</row>
    <row r="64" ht="27.0" customHeight="1">
      <c r="A64" s="174">
        <v>33.0</v>
      </c>
      <c r="B64" s="186"/>
      <c r="C64" s="186"/>
      <c r="D64" s="186"/>
      <c r="E64" s="186"/>
      <c r="F64" s="187">
        <f t="shared" si="5"/>
        <v>0</v>
      </c>
      <c r="G64" s="186"/>
      <c r="H64" s="188">
        <f t="shared" si="6"/>
        <v>0</v>
      </c>
      <c r="I64" s="139"/>
      <c r="J64" s="208"/>
      <c r="K64" s="252" t="str">
        <f t="shared" si="16"/>
        <v/>
      </c>
      <c r="L64" s="252"/>
      <c r="M64" s="139"/>
      <c r="N64" s="139"/>
      <c r="O64" s="173"/>
      <c r="P64" s="183"/>
      <c r="Q64" s="173">
        <f t="shared" si="7"/>
        <v>0</v>
      </c>
      <c r="R64" s="174" t="str">
        <f t="shared" si="8"/>
        <v/>
      </c>
      <c r="S64" s="174">
        <f t="shared" si="9"/>
        <v>0</v>
      </c>
      <c r="T64" s="184">
        <f t="shared" si="10"/>
        <v>0</v>
      </c>
      <c r="U64" s="173">
        <f t="shared" ref="U64:V64" si="47">C64/100</f>
        <v>0</v>
      </c>
      <c r="V64" s="173">
        <f t="shared" si="47"/>
        <v>0</v>
      </c>
      <c r="W64" s="173">
        <f t="shared" si="12"/>
        <v>0</v>
      </c>
      <c r="X64" s="185">
        <f t="shared" si="13"/>
        <v>0</v>
      </c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</row>
    <row r="65" ht="27.0" customHeight="1">
      <c r="A65" s="174">
        <v>34.0</v>
      </c>
      <c r="B65" s="186"/>
      <c r="C65" s="186"/>
      <c r="D65" s="186"/>
      <c r="E65" s="186"/>
      <c r="F65" s="187">
        <f t="shared" si="5"/>
        <v>0</v>
      </c>
      <c r="G65" s="186"/>
      <c r="H65" s="188">
        <f t="shared" si="6"/>
        <v>0</v>
      </c>
      <c r="I65" s="139"/>
      <c r="J65" s="208"/>
      <c r="K65" s="252" t="str">
        <f t="shared" si="16"/>
        <v/>
      </c>
      <c r="L65" s="252"/>
      <c r="M65" s="139"/>
      <c r="N65" s="139"/>
      <c r="O65" s="173"/>
      <c r="P65" s="183"/>
      <c r="Q65" s="173">
        <f t="shared" si="7"/>
        <v>0</v>
      </c>
      <c r="R65" s="174" t="str">
        <f t="shared" si="8"/>
        <v/>
      </c>
      <c r="S65" s="174">
        <f t="shared" si="9"/>
        <v>0</v>
      </c>
      <c r="T65" s="184">
        <f t="shared" si="10"/>
        <v>0</v>
      </c>
      <c r="U65" s="173">
        <f t="shared" ref="U65:V65" si="48">C65/100</f>
        <v>0</v>
      </c>
      <c r="V65" s="173">
        <f t="shared" si="48"/>
        <v>0</v>
      </c>
      <c r="W65" s="173">
        <f t="shared" si="12"/>
        <v>0</v>
      </c>
      <c r="X65" s="185">
        <f t="shared" si="13"/>
        <v>0</v>
      </c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</row>
    <row r="66" ht="27.0" customHeight="1">
      <c r="A66" s="174">
        <v>35.0</v>
      </c>
      <c r="B66" s="186"/>
      <c r="C66" s="186"/>
      <c r="D66" s="186"/>
      <c r="E66" s="186"/>
      <c r="F66" s="187">
        <f t="shared" si="5"/>
        <v>0</v>
      </c>
      <c r="G66" s="186"/>
      <c r="H66" s="188">
        <f t="shared" si="6"/>
        <v>0</v>
      </c>
      <c r="I66" s="139"/>
      <c r="J66" s="208"/>
      <c r="K66" s="252" t="str">
        <f t="shared" si="16"/>
        <v/>
      </c>
      <c r="L66" s="252"/>
      <c r="M66" s="139"/>
      <c r="N66" s="139"/>
      <c r="O66" s="173"/>
      <c r="P66" s="183"/>
      <c r="Q66" s="173">
        <f t="shared" si="7"/>
        <v>0</v>
      </c>
      <c r="R66" s="174" t="str">
        <f t="shared" si="8"/>
        <v/>
      </c>
      <c r="S66" s="174">
        <f t="shared" si="9"/>
        <v>0</v>
      </c>
      <c r="T66" s="184">
        <f t="shared" si="10"/>
        <v>0</v>
      </c>
      <c r="U66" s="173">
        <f t="shared" ref="U66:V66" si="49">C66/100</f>
        <v>0</v>
      </c>
      <c r="V66" s="173">
        <f t="shared" si="49"/>
        <v>0</v>
      </c>
      <c r="W66" s="173">
        <f t="shared" si="12"/>
        <v>0</v>
      </c>
      <c r="X66" s="185">
        <f t="shared" si="13"/>
        <v>0</v>
      </c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</row>
    <row r="67" ht="27.0" customHeight="1">
      <c r="A67" s="174">
        <v>36.0</v>
      </c>
      <c r="B67" s="186"/>
      <c r="C67" s="186"/>
      <c r="D67" s="186"/>
      <c r="E67" s="186"/>
      <c r="F67" s="187">
        <f t="shared" si="5"/>
        <v>0</v>
      </c>
      <c r="G67" s="186"/>
      <c r="H67" s="188">
        <f t="shared" si="6"/>
        <v>0</v>
      </c>
      <c r="I67" s="139"/>
      <c r="J67" s="208"/>
      <c r="K67" s="252" t="str">
        <f t="shared" si="16"/>
        <v/>
      </c>
      <c r="L67" s="252"/>
      <c r="M67" s="139"/>
      <c r="N67" s="139"/>
      <c r="O67" s="173"/>
      <c r="P67" s="183"/>
      <c r="Q67" s="173">
        <f t="shared" si="7"/>
        <v>0</v>
      </c>
      <c r="R67" s="174" t="str">
        <f t="shared" si="8"/>
        <v/>
      </c>
      <c r="S67" s="174">
        <f t="shared" si="9"/>
        <v>0</v>
      </c>
      <c r="T67" s="184">
        <f t="shared" si="10"/>
        <v>0</v>
      </c>
      <c r="U67" s="173">
        <f t="shared" ref="U67:V67" si="50">C67/100</f>
        <v>0</v>
      </c>
      <c r="V67" s="173">
        <f t="shared" si="50"/>
        <v>0</v>
      </c>
      <c r="W67" s="173">
        <f t="shared" si="12"/>
        <v>0</v>
      </c>
      <c r="X67" s="185">
        <f t="shared" si="13"/>
        <v>0</v>
      </c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</row>
    <row r="68" ht="27.0" customHeight="1">
      <c r="A68" s="174">
        <v>37.0</v>
      </c>
      <c r="B68" s="186"/>
      <c r="C68" s="186"/>
      <c r="D68" s="186"/>
      <c r="E68" s="186"/>
      <c r="F68" s="187">
        <f t="shared" si="5"/>
        <v>0</v>
      </c>
      <c r="G68" s="186"/>
      <c r="H68" s="188">
        <f t="shared" si="6"/>
        <v>0</v>
      </c>
      <c r="I68" s="139"/>
      <c r="J68" s="208"/>
      <c r="K68" s="252" t="str">
        <f t="shared" si="16"/>
        <v/>
      </c>
      <c r="L68" s="252"/>
      <c r="M68" s="139"/>
      <c r="N68" s="139"/>
      <c r="O68" s="173"/>
      <c r="P68" s="183"/>
      <c r="Q68" s="173">
        <f t="shared" si="7"/>
        <v>0</v>
      </c>
      <c r="R68" s="174" t="str">
        <f t="shared" si="8"/>
        <v/>
      </c>
      <c r="S68" s="174">
        <f t="shared" si="9"/>
        <v>0</v>
      </c>
      <c r="T68" s="184">
        <f t="shared" si="10"/>
        <v>0</v>
      </c>
      <c r="U68" s="173">
        <f t="shared" ref="U68:V68" si="51">C68/100</f>
        <v>0</v>
      </c>
      <c r="V68" s="173">
        <f t="shared" si="51"/>
        <v>0</v>
      </c>
      <c r="W68" s="173">
        <f t="shared" si="12"/>
        <v>0</v>
      </c>
      <c r="X68" s="185">
        <f t="shared" si="13"/>
        <v>0</v>
      </c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</row>
    <row r="69" ht="27.0" customHeight="1">
      <c r="A69" s="174">
        <v>38.0</v>
      </c>
      <c r="B69" s="186"/>
      <c r="C69" s="186"/>
      <c r="D69" s="186"/>
      <c r="E69" s="186"/>
      <c r="F69" s="187">
        <f t="shared" si="5"/>
        <v>0</v>
      </c>
      <c r="G69" s="186"/>
      <c r="H69" s="188">
        <f t="shared" si="6"/>
        <v>0</v>
      </c>
      <c r="I69" s="139"/>
      <c r="J69" s="208"/>
      <c r="K69" s="252" t="str">
        <f t="shared" si="16"/>
        <v/>
      </c>
      <c r="L69" s="252"/>
      <c r="M69" s="139"/>
      <c r="N69" s="139"/>
      <c r="O69" s="173"/>
      <c r="P69" s="183"/>
      <c r="Q69" s="173">
        <f t="shared" si="7"/>
        <v>0</v>
      </c>
      <c r="R69" s="174" t="str">
        <f t="shared" si="8"/>
        <v/>
      </c>
      <c r="S69" s="174">
        <f t="shared" si="9"/>
        <v>0</v>
      </c>
      <c r="T69" s="184">
        <f t="shared" si="10"/>
        <v>0</v>
      </c>
      <c r="U69" s="173">
        <f t="shared" ref="U69:V69" si="52">C69/100</f>
        <v>0</v>
      </c>
      <c r="V69" s="173">
        <f t="shared" si="52"/>
        <v>0</v>
      </c>
      <c r="W69" s="173">
        <f t="shared" si="12"/>
        <v>0</v>
      </c>
      <c r="X69" s="185">
        <f t="shared" si="13"/>
        <v>0</v>
      </c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</row>
    <row r="70" ht="27.0" customHeight="1">
      <c r="A70" s="174">
        <v>39.0</v>
      </c>
      <c r="B70" s="186"/>
      <c r="C70" s="186"/>
      <c r="D70" s="186"/>
      <c r="E70" s="186"/>
      <c r="F70" s="187">
        <f t="shared" si="5"/>
        <v>0</v>
      </c>
      <c r="G70" s="186"/>
      <c r="H70" s="188">
        <f t="shared" si="6"/>
        <v>0</v>
      </c>
      <c r="I70" s="139"/>
      <c r="J70" s="208"/>
      <c r="K70" s="252"/>
      <c r="L70" s="252"/>
      <c r="M70" s="139"/>
      <c r="N70" s="139"/>
      <c r="O70" s="173"/>
      <c r="P70" s="183"/>
      <c r="Q70" s="173">
        <f t="shared" si="7"/>
        <v>0</v>
      </c>
      <c r="R70" s="174" t="str">
        <f t="shared" si="8"/>
        <v/>
      </c>
      <c r="S70" s="174">
        <f t="shared" si="9"/>
        <v>0</v>
      </c>
      <c r="T70" s="184">
        <f t="shared" si="10"/>
        <v>0</v>
      </c>
      <c r="U70" s="173">
        <f t="shared" ref="U70:V70" si="53">C70/100</f>
        <v>0</v>
      </c>
      <c r="V70" s="173">
        <f t="shared" si="53"/>
        <v>0</v>
      </c>
      <c r="W70" s="173">
        <f t="shared" si="12"/>
        <v>0</v>
      </c>
      <c r="X70" s="185">
        <f t="shared" si="13"/>
        <v>0</v>
      </c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</row>
    <row r="71" ht="27.0" customHeight="1">
      <c r="A71" s="174">
        <v>40.0</v>
      </c>
      <c r="B71" s="186"/>
      <c r="C71" s="186"/>
      <c r="D71" s="186"/>
      <c r="E71" s="186"/>
      <c r="F71" s="187">
        <f t="shared" si="5"/>
        <v>0</v>
      </c>
      <c r="G71" s="186"/>
      <c r="H71" s="188">
        <f t="shared" si="6"/>
        <v>0</v>
      </c>
      <c r="I71" s="139"/>
      <c r="J71" s="208"/>
      <c r="K71" s="252"/>
      <c r="L71" s="252"/>
      <c r="M71" s="139"/>
      <c r="N71" s="139"/>
      <c r="O71" s="173"/>
      <c r="P71" s="183"/>
      <c r="Q71" s="173">
        <f t="shared" si="7"/>
        <v>0</v>
      </c>
      <c r="R71" s="174" t="str">
        <f t="shared" si="8"/>
        <v/>
      </c>
      <c r="S71" s="174">
        <f t="shared" si="9"/>
        <v>0</v>
      </c>
      <c r="T71" s="184">
        <f t="shared" si="10"/>
        <v>0</v>
      </c>
      <c r="U71" s="173">
        <f t="shared" ref="U71:V71" si="54">C71/100</f>
        <v>0</v>
      </c>
      <c r="V71" s="173">
        <f t="shared" si="54"/>
        <v>0</v>
      </c>
      <c r="W71" s="173">
        <f t="shared" si="12"/>
        <v>0</v>
      </c>
      <c r="X71" s="185">
        <f t="shared" si="13"/>
        <v>0</v>
      </c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</row>
    <row r="72" ht="27.0" customHeight="1">
      <c r="A72" s="174">
        <v>41.0</v>
      </c>
      <c r="B72" s="186"/>
      <c r="C72" s="186"/>
      <c r="D72" s="186"/>
      <c r="E72" s="186"/>
      <c r="F72" s="187">
        <f t="shared" si="5"/>
        <v>0</v>
      </c>
      <c r="G72" s="186"/>
      <c r="H72" s="188">
        <f t="shared" si="6"/>
        <v>0</v>
      </c>
      <c r="I72" s="139"/>
      <c r="J72" s="208"/>
      <c r="K72" s="252"/>
      <c r="L72" s="252"/>
      <c r="M72" s="139"/>
      <c r="N72" s="139"/>
      <c r="O72" s="173"/>
      <c r="P72" s="183"/>
      <c r="Q72" s="173">
        <f t="shared" si="7"/>
        <v>0</v>
      </c>
      <c r="R72" s="174" t="str">
        <f t="shared" si="8"/>
        <v/>
      </c>
      <c r="S72" s="174">
        <f t="shared" si="9"/>
        <v>0</v>
      </c>
      <c r="T72" s="184">
        <f t="shared" si="10"/>
        <v>0</v>
      </c>
      <c r="U72" s="173">
        <f t="shared" ref="U72:V72" si="55">C72/100</f>
        <v>0</v>
      </c>
      <c r="V72" s="173">
        <f t="shared" si="55"/>
        <v>0</v>
      </c>
      <c r="W72" s="173">
        <f t="shared" si="12"/>
        <v>0</v>
      </c>
      <c r="X72" s="185">
        <f t="shared" si="13"/>
        <v>0</v>
      </c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</row>
    <row r="73" ht="27.0" customHeight="1">
      <c r="A73" s="174">
        <v>42.0</v>
      </c>
      <c r="B73" s="186"/>
      <c r="C73" s="186"/>
      <c r="D73" s="186"/>
      <c r="E73" s="186"/>
      <c r="F73" s="187">
        <f t="shared" si="5"/>
        <v>0</v>
      </c>
      <c r="G73" s="186"/>
      <c r="H73" s="188">
        <f t="shared" si="6"/>
        <v>0</v>
      </c>
      <c r="I73" s="139"/>
      <c r="J73" s="208"/>
      <c r="K73" s="252"/>
      <c r="L73" s="252"/>
      <c r="M73" s="139"/>
      <c r="N73" s="139"/>
      <c r="O73" s="173"/>
      <c r="P73" s="183"/>
      <c r="Q73" s="173">
        <f t="shared" si="7"/>
        <v>0</v>
      </c>
      <c r="R73" s="174" t="str">
        <f t="shared" si="8"/>
        <v/>
      </c>
      <c r="S73" s="174">
        <f t="shared" si="9"/>
        <v>0</v>
      </c>
      <c r="T73" s="184">
        <f t="shared" si="10"/>
        <v>0</v>
      </c>
      <c r="U73" s="173">
        <f t="shared" ref="U73:V73" si="56">C73/100</f>
        <v>0</v>
      </c>
      <c r="V73" s="173">
        <f t="shared" si="56"/>
        <v>0</v>
      </c>
      <c r="W73" s="173">
        <f t="shared" si="12"/>
        <v>0</v>
      </c>
      <c r="X73" s="185">
        <f t="shared" si="13"/>
        <v>0</v>
      </c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</row>
    <row r="74" ht="27.0" customHeight="1">
      <c r="A74" s="174">
        <v>43.0</v>
      </c>
      <c r="B74" s="186"/>
      <c r="C74" s="186"/>
      <c r="D74" s="186"/>
      <c r="E74" s="186"/>
      <c r="F74" s="187">
        <f t="shared" si="5"/>
        <v>0</v>
      </c>
      <c r="G74" s="186"/>
      <c r="H74" s="188">
        <f t="shared" si="6"/>
        <v>0</v>
      </c>
      <c r="I74" s="139"/>
      <c r="J74" s="208"/>
      <c r="K74" s="252"/>
      <c r="L74" s="252"/>
      <c r="M74" s="139"/>
      <c r="N74" s="139"/>
      <c r="O74" s="173"/>
      <c r="P74" s="141"/>
      <c r="Q74" s="173">
        <f t="shared" si="7"/>
        <v>0</v>
      </c>
      <c r="R74" s="174" t="str">
        <f t="shared" si="8"/>
        <v/>
      </c>
      <c r="S74" s="174">
        <f t="shared" si="9"/>
        <v>0</v>
      </c>
      <c r="T74" s="184">
        <f t="shared" si="10"/>
        <v>0</v>
      </c>
      <c r="U74" s="173">
        <f t="shared" ref="U74:V74" si="57">C74/100</f>
        <v>0</v>
      </c>
      <c r="V74" s="173">
        <f t="shared" si="57"/>
        <v>0</v>
      </c>
      <c r="W74" s="173">
        <f t="shared" si="12"/>
        <v>0</v>
      </c>
      <c r="X74" s="185">
        <f t="shared" si="13"/>
        <v>0</v>
      </c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</row>
    <row r="75" ht="27.0" customHeight="1">
      <c r="A75" s="174">
        <v>44.0</v>
      </c>
      <c r="B75" s="186"/>
      <c r="C75" s="186"/>
      <c r="D75" s="186"/>
      <c r="E75" s="186"/>
      <c r="F75" s="187">
        <f t="shared" si="5"/>
        <v>0</v>
      </c>
      <c r="G75" s="186"/>
      <c r="H75" s="188">
        <f t="shared" si="6"/>
        <v>0</v>
      </c>
      <c r="I75" s="139"/>
      <c r="J75" s="208"/>
      <c r="K75" s="252"/>
      <c r="L75" s="252"/>
      <c r="M75" s="139"/>
      <c r="N75" s="139"/>
      <c r="O75" s="173"/>
      <c r="P75" s="141"/>
      <c r="Q75" s="173">
        <f t="shared" si="7"/>
        <v>0</v>
      </c>
      <c r="R75" s="174" t="str">
        <f t="shared" si="8"/>
        <v/>
      </c>
      <c r="S75" s="174">
        <f t="shared" si="9"/>
        <v>0</v>
      </c>
      <c r="T75" s="184">
        <f t="shared" si="10"/>
        <v>0</v>
      </c>
      <c r="U75" s="173">
        <f t="shared" ref="U75:V75" si="58">C75/100</f>
        <v>0</v>
      </c>
      <c r="V75" s="173">
        <f t="shared" si="58"/>
        <v>0</v>
      </c>
      <c r="W75" s="173">
        <f t="shared" si="12"/>
        <v>0</v>
      </c>
      <c r="X75" s="185">
        <f t="shared" si="13"/>
        <v>0</v>
      </c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</row>
    <row r="76" ht="27.0" customHeight="1">
      <c r="A76" s="174">
        <v>45.0</v>
      </c>
      <c r="B76" s="186"/>
      <c r="C76" s="186"/>
      <c r="D76" s="186"/>
      <c r="E76" s="186"/>
      <c r="F76" s="187">
        <f t="shared" si="5"/>
        <v>0</v>
      </c>
      <c r="G76" s="186"/>
      <c r="H76" s="188">
        <f t="shared" si="6"/>
        <v>0</v>
      </c>
      <c r="I76" s="139"/>
      <c r="J76" s="208"/>
      <c r="K76" s="252"/>
      <c r="L76" s="252"/>
      <c r="M76" s="139"/>
      <c r="N76" s="139"/>
      <c r="O76" s="173"/>
      <c r="P76" s="141"/>
      <c r="Q76" s="173">
        <f t="shared" si="7"/>
        <v>0</v>
      </c>
      <c r="R76" s="174" t="str">
        <f t="shared" si="8"/>
        <v/>
      </c>
      <c r="S76" s="174">
        <f t="shared" si="9"/>
        <v>0</v>
      </c>
      <c r="T76" s="184">
        <f t="shared" si="10"/>
        <v>0</v>
      </c>
      <c r="U76" s="173">
        <f t="shared" ref="U76:V76" si="59">C76/100</f>
        <v>0</v>
      </c>
      <c r="V76" s="173">
        <f t="shared" si="59"/>
        <v>0</v>
      </c>
      <c r="W76" s="173">
        <f t="shared" si="12"/>
        <v>0</v>
      </c>
      <c r="X76" s="185">
        <f t="shared" si="13"/>
        <v>0</v>
      </c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</row>
    <row r="77" ht="27.0" customHeight="1">
      <c r="A77" s="174">
        <v>46.0</v>
      </c>
      <c r="B77" s="186"/>
      <c r="C77" s="186"/>
      <c r="D77" s="186"/>
      <c r="E77" s="186"/>
      <c r="F77" s="187">
        <f t="shared" si="5"/>
        <v>0</v>
      </c>
      <c r="G77" s="186"/>
      <c r="H77" s="188">
        <f t="shared" si="6"/>
        <v>0</v>
      </c>
      <c r="I77" s="139"/>
      <c r="J77" s="208"/>
      <c r="K77" s="252"/>
      <c r="L77" s="252"/>
      <c r="M77" s="139"/>
      <c r="N77" s="139"/>
      <c r="O77" s="173"/>
      <c r="P77" s="141"/>
      <c r="Q77" s="173">
        <f t="shared" si="7"/>
        <v>0</v>
      </c>
      <c r="R77" s="174" t="str">
        <f t="shared" si="8"/>
        <v/>
      </c>
      <c r="S77" s="174">
        <f t="shared" si="9"/>
        <v>0</v>
      </c>
      <c r="T77" s="184">
        <f t="shared" si="10"/>
        <v>0</v>
      </c>
      <c r="U77" s="173">
        <f t="shared" ref="U77:V77" si="60">C77/100</f>
        <v>0</v>
      </c>
      <c r="V77" s="173">
        <f t="shared" si="60"/>
        <v>0</v>
      </c>
      <c r="W77" s="173">
        <f t="shared" si="12"/>
        <v>0</v>
      </c>
      <c r="X77" s="185">
        <f t="shared" si="13"/>
        <v>0</v>
      </c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</row>
    <row r="78" ht="27.0" customHeight="1">
      <c r="A78" s="174">
        <v>47.0</v>
      </c>
      <c r="B78" s="186"/>
      <c r="C78" s="186"/>
      <c r="D78" s="186"/>
      <c r="E78" s="186"/>
      <c r="F78" s="187">
        <f t="shared" si="5"/>
        <v>0</v>
      </c>
      <c r="G78" s="186"/>
      <c r="H78" s="188">
        <f t="shared" si="6"/>
        <v>0</v>
      </c>
      <c r="I78" s="139"/>
      <c r="J78" s="208"/>
      <c r="K78" s="252"/>
      <c r="L78" s="252"/>
      <c r="M78" s="139"/>
      <c r="N78" s="139"/>
      <c r="O78" s="173"/>
      <c r="P78" s="141"/>
      <c r="Q78" s="173">
        <f t="shared" si="7"/>
        <v>0</v>
      </c>
      <c r="R78" s="174" t="str">
        <f t="shared" si="8"/>
        <v/>
      </c>
      <c r="S78" s="174">
        <f t="shared" si="9"/>
        <v>0</v>
      </c>
      <c r="T78" s="184">
        <f t="shared" si="10"/>
        <v>0</v>
      </c>
      <c r="U78" s="173">
        <f t="shared" ref="U78:V78" si="61">C78/100</f>
        <v>0</v>
      </c>
      <c r="V78" s="173">
        <f t="shared" si="61"/>
        <v>0</v>
      </c>
      <c r="W78" s="173">
        <f t="shared" si="12"/>
        <v>0</v>
      </c>
      <c r="X78" s="185">
        <f t="shared" si="13"/>
        <v>0</v>
      </c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</row>
    <row r="79" ht="27.0" customHeight="1">
      <c r="A79" s="174">
        <v>48.0</v>
      </c>
      <c r="B79" s="186"/>
      <c r="C79" s="186"/>
      <c r="D79" s="186"/>
      <c r="E79" s="186"/>
      <c r="F79" s="187">
        <f t="shared" si="5"/>
        <v>0</v>
      </c>
      <c r="G79" s="186"/>
      <c r="H79" s="188">
        <f t="shared" si="6"/>
        <v>0</v>
      </c>
      <c r="I79" s="139"/>
      <c r="J79" s="208"/>
      <c r="K79" s="252"/>
      <c r="L79" s="252"/>
      <c r="M79" s="139"/>
      <c r="N79" s="139"/>
      <c r="O79" s="173"/>
      <c r="P79" s="141"/>
      <c r="Q79" s="173">
        <f t="shared" si="7"/>
        <v>0</v>
      </c>
      <c r="R79" s="174" t="str">
        <f t="shared" si="8"/>
        <v/>
      </c>
      <c r="S79" s="174">
        <f t="shared" si="9"/>
        <v>0</v>
      </c>
      <c r="T79" s="184">
        <f t="shared" si="10"/>
        <v>0</v>
      </c>
      <c r="U79" s="173">
        <f t="shared" ref="U79:V79" si="62">C79/100</f>
        <v>0</v>
      </c>
      <c r="V79" s="173">
        <f t="shared" si="62"/>
        <v>0</v>
      </c>
      <c r="W79" s="173">
        <f t="shared" si="12"/>
        <v>0</v>
      </c>
      <c r="X79" s="185">
        <f t="shared" si="13"/>
        <v>0</v>
      </c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</row>
    <row r="80" ht="27.0" customHeight="1">
      <c r="A80" s="174">
        <v>49.0</v>
      </c>
      <c r="B80" s="186"/>
      <c r="C80" s="186"/>
      <c r="D80" s="186"/>
      <c r="E80" s="186"/>
      <c r="F80" s="187">
        <f t="shared" si="5"/>
        <v>0</v>
      </c>
      <c r="G80" s="186"/>
      <c r="H80" s="188">
        <f t="shared" si="6"/>
        <v>0</v>
      </c>
      <c r="I80" s="139"/>
      <c r="J80" s="208"/>
      <c r="K80" s="252"/>
      <c r="L80" s="252"/>
      <c r="M80" s="139"/>
      <c r="N80" s="139"/>
      <c r="O80" s="173"/>
      <c r="P80" s="141"/>
      <c r="Q80" s="173">
        <f t="shared" si="7"/>
        <v>0</v>
      </c>
      <c r="R80" s="174" t="str">
        <f t="shared" si="8"/>
        <v/>
      </c>
      <c r="S80" s="174">
        <f t="shared" si="9"/>
        <v>0</v>
      </c>
      <c r="T80" s="184">
        <f t="shared" si="10"/>
        <v>0</v>
      </c>
      <c r="U80" s="173">
        <f t="shared" ref="U80:V80" si="63">C80/100</f>
        <v>0</v>
      </c>
      <c r="V80" s="173">
        <f t="shared" si="63"/>
        <v>0</v>
      </c>
      <c r="W80" s="173">
        <f t="shared" si="12"/>
        <v>0</v>
      </c>
      <c r="X80" s="185">
        <f t="shared" si="13"/>
        <v>0</v>
      </c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</row>
    <row r="81" ht="27.0" customHeight="1">
      <c r="A81" s="174">
        <v>50.0</v>
      </c>
      <c r="B81" s="186"/>
      <c r="C81" s="186"/>
      <c r="D81" s="186"/>
      <c r="E81" s="186"/>
      <c r="F81" s="187">
        <f t="shared" si="5"/>
        <v>0</v>
      </c>
      <c r="G81" s="186"/>
      <c r="H81" s="188">
        <f t="shared" si="6"/>
        <v>0</v>
      </c>
      <c r="I81" s="139"/>
      <c r="J81" s="208"/>
      <c r="K81" s="252"/>
      <c r="L81" s="252"/>
      <c r="M81" s="139"/>
      <c r="N81" s="139"/>
      <c r="O81" s="173"/>
      <c r="P81" s="141"/>
      <c r="Q81" s="173">
        <f t="shared" si="7"/>
        <v>0</v>
      </c>
      <c r="R81" s="174" t="str">
        <f t="shared" si="8"/>
        <v/>
      </c>
      <c r="S81" s="174">
        <f t="shared" si="9"/>
        <v>0</v>
      </c>
      <c r="T81" s="184">
        <f t="shared" si="10"/>
        <v>0</v>
      </c>
      <c r="U81" s="173">
        <f t="shared" ref="U81:V81" si="64">C81/100</f>
        <v>0</v>
      </c>
      <c r="V81" s="173">
        <f t="shared" si="64"/>
        <v>0</v>
      </c>
      <c r="W81" s="173">
        <f t="shared" si="12"/>
        <v>0</v>
      </c>
      <c r="X81" s="185">
        <f t="shared" si="13"/>
        <v>0</v>
      </c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</row>
    <row r="82" ht="27.0" customHeight="1">
      <c r="A82" s="174">
        <v>51.0</v>
      </c>
      <c r="B82" s="186"/>
      <c r="C82" s="186"/>
      <c r="D82" s="186"/>
      <c r="E82" s="186"/>
      <c r="F82" s="187">
        <f t="shared" si="5"/>
        <v>0</v>
      </c>
      <c r="G82" s="186"/>
      <c r="H82" s="188">
        <f t="shared" si="6"/>
        <v>0</v>
      </c>
      <c r="I82" s="139"/>
      <c r="J82" s="208"/>
      <c r="K82" s="252"/>
      <c r="L82" s="252"/>
      <c r="M82" s="139"/>
      <c r="N82" s="139"/>
      <c r="O82" s="173"/>
      <c r="P82" s="141"/>
      <c r="Q82" s="173">
        <f t="shared" si="7"/>
        <v>0</v>
      </c>
      <c r="R82" s="174" t="str">
        <f t="shared" si="8"/>
        <v/>
      </c>
      <c r="S82" s="174">
        <f t="shared" si="9"/>
        <v>0</v>
      </c>
      <c r="T82" s="184">
        <f t="shared" si="10"/>
        <v>0</v>
      </c>
      <c r="U82" s="173">
        <f t="shared" ref="U82:V82" si="65">C82/100</f>
        <v>0</v>
      </c>
      <c r="V82" s="173">
        <f t="shared" si="65"/>
        <v>0</v>
      </c>
      <c r="W82" s="173">
        <f t="shared" si="12"/>
        <v>0</v>
      </c>
      <c r="X82" s="185">
        <f t="shared" si="13"/>
        <v>0</v>
      </c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</row>
    <row r="83" ht="27.0" customHeight="1">
      <c r="A83" s="174">
        <v>52.0</v>
      </c>
      <c r="B83" s="186"/>
      <c r="C83" s="186"/>
      <c r="D83" s="186"/>
      <c r="E83" s="186"/>
      <c r="F83" s="187">
        <f t="shared" si="5"/>
        <v>0</v>
      </c>
      <c r="G83" s="186"/>
      <c r="H83" s="188">
        <f t="shared" si="6"/>
        <v>0</v>
      </c>
      <c r="I83" s="139"/>
      <c r="J83" s="208"/>
      <c r="K83" s="252"/>
      <c r="L83" s="252"/>
      <c r="M83" s="139"/>
      <c r="N83" s="139"/>
      <c r="O83" s="173"/>
      <c r="P83" s="141"/>
      <c r="Q83" s="173">
        <f t="shared" si="7"/>
        <v>0</v>
      </c>
      <c r="R83" s="174" t="str">
        <f t="shared" si="8"/>
        <v/>
      </c>
      <c r="S83" s="174">
        <f t="shared" si="9"/>
        <v>0</v>
      </c>
      <c r="T83" s="184">
        <f t="shared" si="10"/>
        <v>0</v>
      </c>
      <c r="U83" s="173">
        <f t="shared" ref="U83:V83" si="66">C83/100</f>
        <v>0</v>
      </c>
      <c r="V83" s="173">
        <f t="shared" si="66"/>
        <v>0</v>
      </c>
      <c r="W83" s="173">
        <f t="shared" si="12"/>
        <v>0</v>
      </c>
      <c r="X83" s="185">
        <f t="shared" si="13"/>
        <v>0</v>
      </c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</row>
    <row r="84" ht="27.0" customHeight="1">
      <c r="A84" s="174">
        <v>53.0</v>
      </c>
      <c r="B84" s="186"/>
      <c r="C84" s="186"/>
      <c r="D84" s="186"/>
      <c r="E84" s="186"/>
      <c r="F84" s="187">
        <f t="shared" si="5"/>
        <v>0</v>
      </c>
      <c r="G84" s="186"/>
      <c r="H84" s="188">
        <f t="shared" si="6"/>
        <v>0</v>
      </c>
      <c r="I84" s="139"/>
      <c r="J84" s="208"/>
      <c r="K84" s="252"/>
      <c r="L84" s="252"/>
      <c r="M84" s="139"/>
      <c r="N84" s="139"/>
      <c r="O84" s="173"/>
      <c r="P84" s="141"/>
      <c r="Q84" s="173">
        <f t="shared" si="7"/>
        <v>0</v>
      </c>
      <c r="R84" s="174" t="str">
        <f t="shared" si="8"/>
        <v/>
      </c>
      <c r="S84" s="174">
        <f t="shared" si="9"/>
        <v>0</v>
      </c>
      <c r="T84" s="184">
        <f t="shared" si="10"/>
        <v>0</v>
      </c>
      <c r="U84" s="173">
        <f t="shared" ref="U84:V84" si="67">C84/100</f>
        <v>0</v>
      </c>
      <c r="V84" s="173">
        <f t="shared" si="67"/>
        <v>0</v>
      </c>
      <c r="W84" s="173">
        <f t="shared" si="12"/>
        <v>0</v>
      </c>
      <c r="X84" s="185">
        <f t="shared" si="13"/>
        <v>0</v>
      </c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</row>
    <row r="85" ht="27.0" customHeight="1">
      <c r="A85" s="174">
        <v>54.0</v>
      </c>
      <c r="B85" s="186"/>
      <c r="C85" s="186"/>
      <c r="D85" s="186"/>
      <c r="E85" s="186"/>
      <c r="F85" s="187">
        <f t="shared" si="5"/>
        <v>0</v>
      </c>
      <c r="G85" s="186"/>
      <c r="H85" s="188">
        <f t="shared" si="6"/>
        <v>0</v>
      </c>
      <c r="I85" s="139"/>
      <c r="J85" s="208"/>
      <c r="K85" s="252"/>
      <c r="L85" s="252"/>
      <c r="M85" s="139"/>
      <c r="N85" s="139"/>
      <c r="O85" s="173"/>
      <c r="P85" s="141"/>
      <c r="Q85" s="173">
        <f t="shared" si="7"/>
        <v>0</v>
      </c>
      <c r="R85" s="174" t="str">
        <f t="shared" si="8"/>
        <v/>
      </c>
      <c r="S85" s="174">
        <f t="shared" si="9"/>
        <v>0</v>
      </c>
      <c r="T85" s="184">
        <f t="shared" si="10"/>
        <v>0</v>
      </c>
      <c r="U85" s="173">
        <f t="shared" ref="U85:V85" si="68">C85/100</f>
        <v>0</v>
      </c>
      <c r="V85" s="173">
        <f t="shared" si="68"/>
        <v>0</v>
      </c>
      <c r="W85" s="173">
        <f t="shared" si="12"/>
        <v>0</v>
      </c>
      <c r="X85" s="185">
        <f t="shared" si="13"/>
        <v>0</v>
      </c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</row>
    <row r="86" ht="27.0" customHeight="1">
      <c r="A86" s="174">
        <v>55.0</v>
      </c>
      <c r="B86" s="186"/>
      <c r="C86" s="186"/>
      <c r="D86" s="186"/>
      <c r="E86" s="186"/>
      <c r="F86" s="187">
        <f t="shared" si="5"/>
        <v>0</v>
      </c>
      <c r="G86" s="186"/>
      <c r="H86" s="188">
        <f t="shared" si="6"/>
        <v>0</v>
      </c>
      <c r="I86" s="139"/>
      <c r="J86" s="208"/>
      <c r="K86" s="252"/>
      <c r="L86" s="252"/>
      <c r="M86" s="139"/>
      <c r="N86" s="139"/>
      <c r="O86" s="173"/>
      <c r="P86" s="141"/>
      <c r="Q86" s="173">
        <f t="shared" si="7"/>
        <v>0</v>
      </c>
      <c r="R86" s="174" t="str">
        <f t="shared" si="8"/>
        <v/>
      </c>
      <c r="S86" s="174">
        <f t="shared" si="9"/>
        <v>0</v>
      </c>
      <c r="T86" s="184">
        <f t="shared" si="10"/>
        <v>0</v>
      </c>
      <c r="U86" s="173">
        <f t="shared" ref="U86:V86" si="69">C86/100</f>
        <v>0</v>
      </c>
      <c r="V86" s="173">
        <f t="shared" si="69"/>
        <v>0</v>
      </c>
      <c r="W86" s="173">
        <f t="shared" si="12"/>
        <v>0</v>
      </c>
      <c r="X86" s="185">
        <f t="shared" si="13"/>
        <v>0</v>
      </c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</row>
    <row r="87" ht="27.0" customHeight="1">
      <c r="A87" s="174">
        <v>56.0</v>
      </c>
      <c r="B87" s="186"/>
      <c r="C87" s="186"/>
      <c r="D87" s="186"/>
      <c r="E87" s="186"/>
      <c r="F87" s="187">
        <f t="shared" si="5"/>
        <v>0</v>
      </c>
      <c r="G87" s="186"/>
      <c r="H87" s="188">
        <f t="shared" si="6"/>
        <v>0</v>
      </c>
      <c r="I87" s="139"/>
      <c r="J87" s="208"/>
      <c r="K87" s="252"/>
      <c r="L87" s="252"/>
      <c r="M87" s="139"/>
      <c r="N87" s="139"/>
      <c r="O87" s="173"/>
      <c r="P87" s="141"/>
      <c r="Q87" s="173">
        <f t="shared" si="7"/>
        <v>0</v>
      </c>
      <c r="R87" s="174" t="str">
        <f t="shared" si="8"/>
        <v/>
      </c>
      <c r="S87" s="174">
        <f t="shared" si="9"/>
        <v>0</v>
      </c>
      <c r="T87" s="184">
        <f t="shared" si="10"/>
        <v>0</v>
      </c>
      <c r="U87" s="173">
        <f t="shared" ref="U87:V87" si="70">C87/100</f>
        <v>0</v>
      </c>
      <c r="V87" s="173">
        <f t="shared" si="70"/>
        <v>0</v>
      </c>
      <c r="W87" s="173">
        <f t="shared" si="12"/>
        <v>0</v>
      </c>
      <c r="X87" s="185">
        <f t="shared" si="13"/>
        <v>0</v>
      </c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</row>
    <row r="88" ht="27.0" customHeight="1">
      <c r="A88" s="174">
        <v>57.0</v>
      </c>
      <c r="B88" s="186"/>
      <c r="C88" s="186"/>
      <c r="D88" s="186"/>
      <c r="E88" s="186"/>
      <c r="F88" s="187">
        <f t="shared" si="5"/>
        <v>0</v>
      </c>
      <c r="G88" s="186"/>
      <c r="H88" s="188">
        <f t="shared" si="6"/>
        <v>0</v>
      </c>
      <c r="I88" s="139"/>
      <c r="J88" s="208"/>
      <c r="K88" s="252"/>
      <c r="L88" s="252"/>
      <c r="M88" s="139"/>
      <c r="N88" s="139"/>
      <c r="O88" s="173"/>
      <c r="P88" s="141"/>
      <c r="Q88" s="173">
        <f t="shared" si="7"/>
        <v>0</v>
      </c>
      <c r="R88" s="174" t="str">
        <f t="shared" si="8"/>
        <v/>
      </c>
      <c r="S88" s="174">
        <f t="shared" si="9"/>
        <v>0</v>
      </c>
      <c r="T88" s="184">
        <f t="shared" si="10"/>
        <v>0</v>
      </c>
      <c r="U88" s="173">
        <f t="shared" ref="U88:V88" si="71">C88/100</f>
        <v>0</v>
      </c>
      <c r="V88" s="173">
        <f t="shared" si="71"/>
        <v>0</v>
      </c>
      <c r="W88" s="173">
        <f t="shared" si="12"/>
        <v>0</v>
      </c>
      <c r="X88" s="185">
        <f t="shared" si="13"/>
        <v>0</v>
      </c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</row>
    <row r="89" ht="27.0" customHeight="1">
      <c r="A89" s="174">
        <v>58.0</v>
      </c>
      <c r="B89" s="186"/>
      <c r="C89" s="186"/>
      <c r="D89" s="186"/>
      <c r="E89" s="186"/>
      <c r="F89" s="187">
        <f t="shared" si="5"/>
        <v>0</v>
      </c>
      <c r="G89" s="186"/>
      <c r="H89" s="188">
        <f t="shared" si="6"/>
        <v>0</v>
      </c>
      <c r="I89" s="139"/>
      <c r="J89" s="208"/>
      <c r="K89" s="252"/>
      <c r="L89" s="252"/>
      <c r="M89" s="139"/>
      <c r="N89" s="139"/>
      <c r="O89" s="173"/>
      <c r="P89" s="141"/>
      <c r="Q89" s="173">
        <f t="shared" si="7"/>
        <v>0</v>
      </c>
      <c r="R89" s="174" t="str">
        <f t="shared" si="8"/>
        <v/>
      </c>
      <c r="S89" s="174">
        <f t="shared" si="9"/>
        <v>0</v>
      </c>
      <c r="T89" s="184">
        <f t="shared" si="10"/>
        <v>0</v>
      </c>
      <c r="U89" s="173">
        <f t="shared" ref="U89:V89" si="72">C89/100</f>
        <v>0</v>
      </c>
      <c r="V89" s="173">
        <f t="shared" si="72"/>
        <v>0</v>
      </c>
      <c r="W89" s="173">
        <f t="shared" si="12"/>
        <v>0</v>
      </c>
      <c r="X89" s="185">
        <f t="shared" si="13"/>
        <v>0</v>
      </c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</row>
    <row r="90" ht="27.0" customHeight="1">
      <c r="A90" s="174">
        <v>59.0</v>
      </c>
      <c r="B90" s="186"/>
      <c r="C90" s="186"/>
      <c r="D90" s="186"/>
      <c r="E90" s="186"/>
      <c r="F90" s="187">
        <f t="shared" si="5"/>
        <v>0</v>
      </c>
      <c r="G90" s="186"/>
      <c r="H90" s="188">
        <f t="shared" si="6"/>
        <v>0</v>
      </c>
      <c r="I90" s="139"/>
      <c r="J90" s="208"/>
      <c r="K90" s="252"/>
      <c r="L90" s="252"/>
      <c r="M90" s="139"/>
      <c r="N90" s="139"/>
      <c r="O90" s="173"/>
      <c r="P90" s="141"/>
      <c r="Q90" s="173">
        <f t="shared" si="7"/>
        <v>0</v>
      </c>
      <c r="R90" s="174" t="str">
        <f t="shared" si="8"/>
        <v/>
      </c>
      <c r="S90" s="174">
        <f t="shared" si="9"/>
        <v>0</v>
      </c>
      <c r="T90" s="184">
        <f t="shared" si="10"/>
        <v>0</v>
      </c>
      <c r="U90" s="173">
        <f t="shared" ref="U90:V90" si="73">C90/100</f>
        <v>0</v>
      </c>
      <c r="V90" s="173">
        <f t="shared" si="73"/>
        <v>0</v>
      </c>
      <c r="W90" s="173">
        <f t="shared" si="12"/>
        <v>0</v>
      </c>
      <c r="X90" s="185">
        <f t="shared" si="13"/>
        <v>0</v>
      </c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</row>
    <row r="91" ht="27.0" customHeight="1">
      <c r="A91" s="174">
        <v>60.0</v>
      </c>
      <c r="B91" s="186"/>
      <c r="C91" s="186"/>
      <c r="D91" s="186"/>
      <c r="E91" s="186"/>
      <c r="F91" s="187">
        <f t="shared" si="5"/>
        <v>0</v>
      </c>
      <c r="G91" s="186"/>
      <c r="H91" s="188">
        <f t="shared" si="6"/>
        <v>0</v>
      </c>
      <c r="I91" s="139"/>
      <c r="J91" s="173">
        <f t="shared" ref="J91:J92" si="75">D91*25.4/1000</f>
        <v>0</v>
      </c>
      <c r="K91" s="174" t="str">
        <f t="shared" ref="K91:K106" si="76">+G91</f>
        <v/>
      </c>
      <c r="L91" s="174">
        <f t="shared" ref="L91:L92" si="77">K91*J91</f>
        <v>0</v>
      </c>
      <c r="M91" s="139"/>
      <c r="N91" s="139"/>
      <c r="O91" s="173"/>
      <c r="P91" s="141"/>
      <c r="Q91" s="173">
        <f t="shared" si="7"/>
        <v>0</v>
      </c>
      <c r="R91" s="174" t="str">
        <f t="shared" si="8"/>
        <v/>
      </c>
      <c r="S91" s="174">
        <f t="shared" si="9"/>
        <v>0</v>
      </c>
      <c r="T91" s="184">
        <f t="shared" si="10"/>
        <v>0</v>
      </c>
      <c r="U91" s="173">
        <f t="shared" ref="U91:V91" si="74">C91/100</f>
        <v>0</v>
      </c>
      <c r="V91" s="173">
        <f t="shared" si="74"/>
        <v>0</v>
      </c>
      <c r="W91" s="173">
        <f t="shared" si="12"/>
        <v>0</v>
      </c>
      <c r="X91" s="185">
        <f t="shared" si="13"/>
        <v>0</v>
      </c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</row>
    <row r="92" ht="27.0" customHeight="1">
      <c r="A92" s="174">
        <v>61.0</v>
      </c>
      <c r="B92" s="186"/>
      <c r="C92" s="186"/>
      <c r="D92" s="186"/>
      <c r="E92" s="186"/>
      <c r="F92" s="187">
        <f t="shared" si="5"/>
        <v>0</v>
      </c>
      <c r="G92" s="186"/>
      <c r="H92" s="188">
        <f t="shared" si="6"/>
        <v>0</v>
      </c>
      <c r="I92" s="139"/>
      <c r="J92" s="208">
        <f t="shared" si="75"/>
        <v>0</v>
      </c>
      <c r="K92" s="252" t="str">
        <f t="shared" si="76"/>
        <v/>
      </c>
      <c r="L92" s="252">
        <f t="shared" si="77"/>
        <v>0</v>
      </c>
      <c r="M92" s="139"/>
      <c r="N92" s="139"/>
      <c r="O92" s="173"/>
      <c r="P92" s="141"/>
      <c r="Q92" s="173">
        <f t="shared" si="7"/>
        <v>0</v>
      </c>
      <c r="R92" s="174" t="str">
        <f t="shared" si="8"/>
        <v/>
      </c>
      <c r="S92" s="174">
        <f t="shared" si="9"/>
        <v>0</v>
      </c>
      <c r="T92" s="184">
        <f t="shared" si="10"/>
        <v>0</v>
      </c>
      <c r="U92" s="173">
        <f t="shared" ref="U92:V92" si="78">C92/100</f>
        <v>0</v>
      </c>
      <c r="V92" s="173">
        <f t="shared" si="78"/>
        <v>0</v>
      </c>
      <c r="W92" s="173">
        <f t="shared" si="12"/>
        <v>0</v>
      </c>
      <c r="X92" s="185">
        <f t="shared" si="13"/>
        <v>0</v>
      </c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</row>
    <row r="93" ht="27.0" customHeight="1">
      <c r="A93" s="174">
        <v>62.0</v>
      </c>
      <c r="B93" s="186"/>
      <c r="C93" s="186"/>
      <c r="D93" s="186"/>
      <c r="E93" s="186"/>
      <c r="F93" s="187">
        <f t="shared" si="5"/>
        <v>0</v>
      </c>
      <c r="G93" s="186"/>
      <c r="H93" s="188">
        <f t="shared" si="6"/>
        <v>0</v>
      </c>
      <c r="I93" s="139"/>
      <c r="J93" s="208"/>
      <c r="K93" s="252" t="str">
        <f t="shared" si="76"/>
        <v/>
      </c>
      <c r="L93" s="252"/>
      <c r="M93" s="139"/>
      <c r="N93" s="139"/>
      <c r="O93" s="173"/>
      <c r="P93" s="141"/>
      <c r="Q93" s="173">
        <f t="shared" si="7"/>
        <v>0</v>
      </c>
      <c r="R93" s="174" t="str">
        <f t="shared" si="8"/>
        <v/>
      </c>
      <c r="S93" s="174">
        <f t="shared" si="9"/>
        <v>0</v>
      </c>
      <c r="T93" s="184">
        <f t="shared" si="10"/>
        <v>0</v>
      </c>
      <c r="U93" s="173">
        <f t="shared" ref="U93:V93" si="79">C93/100</f>
        <v>0</v>
      </c>
      <c r="V93" s="173">
        <f t="shared" si="79"/>
        <v>0</v>
      </c>
      <c r="W93" s="173">
        <f t="shared" si="12"/>
        <v>0</v>
      </c>
      <c r="X93" s="185">
        <f t="shared" si="13"/>
        <v>0</v>
      </c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</row>
    <row r="94" ht="27.0" customHeight="1">
      <c r="A94" s="174">
        <v>63.0</v>
      </c>
      <c r="B94" s="186"/>
      <c r="C94" s="186"/>
      <c r="D94" s="186"/>
      <c r="E94" s="186"/>
      <c r="F94" s="187">
        <f t="shared" si="5"/>
        <v>0</v>
      </c>
      <c r="G94" s="186"/>
      <c r="H94" s="188">
        <f t="shared" si="6"/>
        <v>0</v>
      </c>
      <c r="I94" s="139"/>
      <c r="J94" s="208"/>
      <c r="K94" s="252" t="str">
        <f t="shared" si="76"/>
        <v/>
      </c>
      <c r="L94" s="252"/>
      <c r="M94" s="139"/>
      <c r="N94" s="139"/>
      <c r="O94" s="173"/>
      <c r="P94" s="141"/>
      <c r="Q94" s="173">
        <f t="shared" si="7"/>
        <v>0</v>
      </c>
      <c r="R94" s="174" t="str">
        <f t="shared" si="8"/>
        <v/>
      </c>
      <c r="S94" s="174">
        <f t="shared" si="9"/>
        <v>0</v>
      </c>
      <c r="T94" s="184">
        <f t="shared" si="10"/>
        <v>0</v>
      </c>
      <c r="U94" s="173">
        <f t="shared" ref="U94:V94" si="80">C94/100</f>
        <v>0</v>
      </c>
      <c r="V94" s="173">
        <f t="shared" si="80"/>
        <v>0</v>
      </c>
      <c r="W94" s="173">
        <f t="shared" si="12"/>
        <v>0</v>
      </c>
      <c r="X94" s="185">
        <f t="shared" si="13"/>
        <v>0</v>
      </c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</row>
    <row r="95" ht="27.0" customHeight="1">
      <c r="A95" s="174">
        <v>64.0</v>
      </c>
      <c r="B95" s="186"/>
      <c r="C95" s="186"/>
      <c r="D95" s="186"/>
      <c r="E95" s="186"/>
      <c r="F95" s="187">
        <f t="shared" si="5"/>
        <v>0</v>
      </c>
      <c r="G95" s="186"/>
      <c r="H95" s="188">
        <f t="shared" si="6"/>
        <v>0</v>
      </c>
      <c r="I95" s="139"/>
      <c r="J95" s="208"/>
      <c r="K95" s="252" t="str">
        <f t="shared" si="76"/>
        <v/>
      </c>
      <c r="L95" s="252"/>
      <c r="M95" s="139"/>
      <c r="N95" s="139"/>
      <c r="O95" s="173"/>
      <c r="P95" s="141"/>
      <c r="Q95" s="173">
        <f t="shared" si="7"/>
        <v>0</v>
      </c>
      <c r="R95" s="174" t="str">
        <f t="shared" si="8"/>
        <v/>
      </c>
      <c r="S95" s="174">
        <f t="shared" si="9"/>
        <v>0</v>
      </c>
      <c r="T95" s="184">
        <f t="shared" si="10"/>
        <v>0</v>
      </c>
      <c r="U95" s="173">
        <f t="shared" ref="U95:V95" si="81">C95/100</f>
        <v>0</v>
      </c>
      <c r="V95" s="173">
        <f t="shared" si="81"/>
        <v>0</v>
      </c>
      <c r="W95" s="173">
        <f t="shared" si="12"/>
        <v>0</v>
      </c>
      <c r="X95" s="185">
        <f t="shared" si="13"/>
        <v>0</v>
      </c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</row>
    <row r="96" ht="27.0" customHeight="1">
      <c r="A96" s="174">
        <v>65.0</v>
      </c>
      <c r="B96" s="186"/>
      <c r="C96" s="186"/>
      <c r="D96" s="186"/>
      <c r="E96" s="186"/>
      <c r="F96" s="187">
        <f t="shared" si="5"/>
        <v>0</v>
      </c>
      <c r="G96" s="186"/>
      <c r="H96" s="188">
        <f t="shared" si="6"/>
        <v>0</v>
      </c>
      <c r="I96" s="139"/>
      <c r="J96" s="208"/>
      <c r="K96" s="252" t="str">
        <f t="shared" si="76"/>
        <v/>
      </c>
      <c r="L96" s="252"/>
      <c r="M96" s="139"/>
      <c r="N96" s="139"/>
      <c r="O96" s="173"/>
      <c r="P96" s="141"/>
      <c r="Q96" s="173">
        <f t="shared" si="7"/>
        <v>0</v>
      </c>
      <c r="R96" s="174" t="str">
        <f t="shared" si="8"/>
        <v/>
      </c>
      <c r="S96" s="174">
        <f t="shared" si="9"/>
        <v>0</v>
      </c>
      <c r="T96" s="184">
        <f t="shared" si="10"/>
        <v>0</v>
      </c>
      <c r="U96" s="173">
        <f t="shared" ref="U96:V96" si="82">C96/100</f>
        <v>0</v>
      </c>
      <c r="V96" s="173">
        <f t="shared" si="82"/>
        <v>0</v>
      </c>
      <c r="W96" s="173">
        <f t="shared" si="12"/>
        <v>0</v>
      </c>
      <c r="X96" s="185">
        <f t="shared" si="13"/>
        <v>0</v>
      </c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</row>
    <row r="97" ht="27.0" customHeight="1">
      <c r="A97" s="174">
        <v>66.0</v>
      </c>
      <c r="B97" s="186"/>
      <c r="C97" s="186"/>
      <c r="D97" s="186"/>
      <c r="E97" s="186"/>
      <c r="F97" s="187">
        <f t="shared" si="5"/>
        <v>0</v>
      </c>
      <c r="G97" s="186"/>
      <c r="H97" s="188">
        <f t="shared" si="6"/>
        <v>0</v>
      </c>
      <c r="I97" s="139"/>
      <c r="J97" s="208"/>
      <c r="K97" s="252" t="str">
        <f t="shared" si="76"/>
        <v/>
      </c>
      <c r="L97" s="252"/>
      <c r="M97" s="139"/>
      <c r="N97" s="139"/>
      <c r="O97" s="173"/>
      <c r="P97" s="141"/>
      <c r="Q97" s="173">
        <f t="shared" si="7"/>
        <v>0</v>
      </c>
      <c r="R97" s="174" t="str">
        <f t="shared" si="8"/>
        <v/>
      </c>
      <c r="S97" s="174">
        <f t="shared" si="9"/>
        <v>0</v>
      </c>
      <c r="T97" s="184">
        <f t="shared" si="10"/>
        <v>0</v>
      </c>
      <c r="U97" s="173">
        <f t="shared" ref="U97:V97" si="83">C97/100</f>
        <v>0</v>
      </c>
      <c r="V97" s="173">
        <f t="shared" si="83"/>
        <v>0</v>
      </c>
      <c r="W97" s="173">
        <f t="shared" si="12"/>
        <v>0</v>
      </c>
      <c r="X97" s="185">
        <f t="shared" si="13"/>
        <v>0</v>
      </c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</row>
    <row r="98" ht="27.0" customHeight="1">
      <c r="A98" s="174">
        <v>67.0</v>
      </c>
      <c r="B98" s="186"/>
      <c r="C98" s="186"/>
      <c r="D98" s="186"/>
      <c r="E98" s="186"/>
      <c r="F98" s="187">
        <f t="shared" si="5"/>
        <v>0</v>
      </c>
      <c r="G98" s="186"/>
      <c r="H98" s="188">
        <f t="shared" si="6"/>
        <v>0</v>
      </c>
      <c r="I98" s="139"/>
      <c r="J98" s="208"/>
      <c r="K98" s="252" t="str">
        <f t="shared" si="76"/>
        <v/>
      </c>
      <c r="L98" s="252"/>
      <c r="M98" s="139"/>
      <c r="N98" s="139"/>
      <c r="O98" s="173"/>
      <c r="P98" s="141"/>
      <c r="Q98" s="173">
        <f t="shared" si="7"/>
        <v>0</v>
      </c>
      <c r="R98" s="174" t="str">
        <f t="shared" si="8"/>
        <v/>
      </c>
      <c r="S98" s="174">
        <f t="shared" si="9"/>
        <v>0</v>
      </c>
      <c r="T98" s="184">
        <f t="shared" si="10"/>
        <v>0</v>
      </c>
      <c r="U98" s="173">
        <f t="shared" ref="U98:V98" si="84">C98/100</f>
        <v>0</v>
      </c>
      <c r="V98" s="173">
        <f t="shared" si="84"/>
        <v>0</v>
      </c>
      <c r="W98" s="173">
        <f t="shared" si="12"/>
        <v>0</v>
      </c>
      <c r="X98" s="185">
        <f t="shared" si="13"/>
        <v>0</v>
      </c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</row>
    <row r="99" ht="27.0" customHeight="1">
      <c r="A99" s="174">
        <v>68.0</v>
      </c>
      <c r="B99" s="186"/>
      <c r="C99" s="186"/>
      <c r="D99" s="186"/>
      <c r="E99" s="186"/>
      <c r="F99" s="187">
        <f t="shared" si="5"/>
        <v>0</v>
      </c>
      <c r="G99" s="186"/>
      <c r="H99" s="188">
        <f t="shared" si="6"/>
        <v>0</v>
      </c>
      <c r="I99" s="139"/>
      <c r="J99" s="208"/>
      <c r="K99" s="252" t="str">
        <f t="shared" si="76"/>
        <v/>
      </c>
      <c r="L99" s="252"/>
      <c r="M99" s="139"/>
      <c r="N99" s="139"/>
      <c r="O99" s="173"/>
      <c r="P99" s="141"/>
      <c r="Q99" s="173">
        <f t="shared" si="7"/>
        <v>0</v>
      </c>
      <c r="R99" s="174" t="str">
        <f t="shared" si="8"/>
        <v/>
      </c>
      <c r="S99" s="174">
        <f t="shared" si="9"/>
        <v>0</v>
      </c>
      <c r="T99" s="184">
        <f t="shared" si="10"/>
        <v>0</v>
      </c>
      <c r="U99" s="173">
        <f t="shared" ref="U99:V99" si="85">C99/100</f>
        <v>0</v>
      </c>
      <c r="V99" s="173">
        <f t="shared" si="85"/>
        <v>0</v>
      </c>
      <c r="W99" s="173">
        <f t="shared" si="12"/>
        <v>0</v>
      </c>
      <c r="X99" s="185">
        <f t="shared" si="13"/>
        <v>0</v>
      </c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</row>
    <row r="100" ht="27.0" customHeight="1">
      <c r="A100" s="174">
        <v>69.0</v>
      </c>
      <c r="B100" s="186"/>
      <c r="C100" s="186"/>
      <c r="D100" s="186"/>
      <c r="E100" s="186"/>
      <c r="F100" s="187">
        <f t="shared" si="5"/>
        <v>0</v>
      </c>
      <c r="G100" s="186"/>
      <c r="H100" s="188">
        <f t="shared" si="6"/>
        <v>0</v>
      </c>
      <c r="I100" s="139"/>
      <c r="J100" s="208"/>
      <c r="K100" s="252" t="str">
        <f t="shared" si="76"/>
        <v/>
      </c>
      <c r="L100" s="252"/>
      <c r="M100" s="139"/>
      <c r="N100" s="139"/>
      <c r="O100" s="173"/>
      <c r="P100" s="141"/>
      <c r="Q100" s="173">
        <f t="shared" si="7"/>
        <v>0</v>
      </c>
      <c r="R100" s="174" t="str">
        <f t="shared" si="8"/>
        <v/>
      </c>
      <c r="S100" s="174">
        <f t="shared" si="9"/>
        <v>0</v>
      </c>
      <c r="T100" s="184">
        <f t="shared" si="10"/>
        <v>0</v>
      </c>
      <c r="U100" s="173">
        <f t="shared" ref="U100:V100" si="86">C100/100</f>
        <v>0</v>
      </c>
      <c r="V100" s="173">
        <f t="shared" si="86"/>
        <v>0</v>
      </c>
      <c r="W100" s="173">
        <f t="shared" si="12"/>
        <v>0</v>
      </c>
      <c r="X100" s="185">
        <f t="shared" si="13"/>
        <v>0</v>
      </c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</row>
    <row r="101" ht="27.0" customHeight="1">
      <c r="A101" s="174">
        <v>70.0</v>
      </c>
      <c r="B101" s="186"/>
      <c r="C101" s="186"/>
      <c r="D101" s="186"/>
      <c r="E101" s="186"/>
      <c r="F101" s="187">
        <f t="shared" si="5"/>
        <v>0</v>
      </c>
      <c r="G101" s="186"/>
      <c r="H101" s="188">
        <f t="shared" si="6"/>
        <v>0</v>
      </c>
      <c r="I101" s="139"/>
      <c r="J101" s="208"/>
      <c r="K101" s="252" t="str">
        <f t="shared" si="76"/>
        <v/>
      </c>
      <c r="L101" s="252"/>
      <c r="M101" s="139"/>
      <c r="N101" s="139"/>
      <c r="O101" s="173"/>
      <c r="P101" s="141"/>
      <c r="Q101" s="173">
        <f t="shared" si="7"/>
        <v>0</v>
      </c>
      <c r="R101" s="174" t="str">
        <f t="shared" si="8"/>
        <v/>
      </c>
      <c r="S101" s="174">
        <f t="shared" si="9"/>
        <v>0</v>
      </c>
      <c r="T101" s="184">
        <f t="shared" si="10"/>
        <v>0</v>
      </c>
      <c r="U101" s="173">
        <f t="shared" ref="U101:V101" si="87">C101/100</f>
        <v>0</v>
      </c>
      <c r="V101" s="173">
        <f t="shared" si="87"/>
        <v>0</v>
      </c>
      <c r="W101" s="173">
        <f t="shared" si="12"/>
        <v>0</v>
      </c>
      <c r="X101" s="185">
        <f t="shared" si="13"/>
        <v>0</v>
      </c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</row>
    <row r="102" ht="27.0" customHeight="1">
      <c r="A102" s="174">
        <v>71.0</v>
      </c>
      <c r="B102" s="186"/>
      <c r="C102" s="186"/>
      <c r="D102" s="186"/>
      <c r="E102" s="186"/>
      <c r="F102" s="187">
        <f t="shared" si="5"/>
        <v>0</v>
      </c>
      <c r="G102" s="186"/>
      <c r="H102" s="188">
        <f t="shared" si="6"/>
        <v>0</v>
      </c>
      <c r="I102" s="139"/>
      <c r="J102" s="208"/>
      <c r="K102" s="252" t="str">
        <f t="shared" si="76"/>
        <v/>
      </c>
      <c r="L102" s="252"/>
      <c r="M102" s="139"/>
      <c r="N102" s="139"/>
      <c r="O102" s="173"/>
      <c r="P102" s="141"/>
      <c r="Q102" s="173">
        <f t="shared" si="7"/>
        <v>0</v>
      </c>
      <c r="R102" s="174" t="str">
        <f t="shared" si="8"/>
        <v/>
      </c>
      <c r="S102" s="174">
        <f t="shared" si="9"/>
        <v>0</v>
      </c>
      <c r="T102" s="184">
        <f t="shared" si="10"/>
        <v>0</v>
      </c>
      <c r="U102" s="173">
        <f t="shared" ref="U102:V102" si="88">C102/100</f>
        <v>0</v>
      </c>
      <c r="V102" s="173">
        <f t="shared" si="88"/>
        <v>0</v>
      </c>
      <c r="W102" s="173">
        <f t="shared" si="12"/>
        <v>0</v>
      </c>
      <c r="X102" s="185">
        <f t="shared" si="13"/>
        <v>0</v>
      </c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</row>
    <row r="103" ht="27.0" customHeight="1">
      <c r="A103" s="174">
        <v>72.0</v>
      </c>
      <c r="B103" s="186"/>
      <c r="C103" s="186"/>
      <c r="D103" s="186"/>
      <c r="E103" s="186"/>
      <c r="F103" s="187">
        <f t="shared" si="5"/>
        <v>0</v>
      </c>
      <c r="G103" s="186"/>
      <c r="H103" s="188">
        <f t="shared" si="6"/>
        <v>0</v>
      </c>
      <c r="I103" s="139"/>
      <c r="J103" s="208"/>
      <c r="K103" s="252" t="str">
        <f t="shared" si="76"/>
        <v/>
      </c>
      <c r="L103" s="252"/>
      <c r="M103" s="139"/>
      <c r="N103" s="139"/>
      <c r="O103" s="173"/>
      <c r="P103" s="141"/>
      <c r="Q103" s="191">
        <f t="shared" si="7"/>
        <v>0</v>
      </c>
      <c r="R103" s="192" t="str">
        <f t="shared" si="8"/>
        <v/>
      </c>
      <c r="S103" s="192">
        <f t="shared" si="9"/>
        <v>0</v>
      </c>
      <c r="T103" s="325">
        <f t="shared" si="10"/>
        <v>0</v>
      </c>
      <c r="U103" s="191">
        <f t="shared" ref="U103:V103" si="89">C103/100</f>
        <v>0</v>
      </c>
      <c r="V103" s="191">
        <f t="shared" si="89"/>
        <v>0</v>
      </c>
      <c r="W103" s="191">
        <f t="shared" si="12"/>
        <v>0</v>
      </c>
      <c r="X103" s="194">
        <f t="shared" si="13"/>
        <v>0</v>
      </c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</row>
    <row r="104" ht="27.0" customHeight="1">
      <c r="A104" s="174">
        <v>73.0</v>
      </c>
      <c r="B104" s="186"/>
      <c r="C104" s="186"/>
      <c r="D104" s="186"/>
      <c r="E104" s="186"/>
      <c r="F104" s="187">
        <f t="shared" si="5"/>
        <v>0</v>
      </c>
      <c r="G104" s="186"/>
      <c r="H104" s="188">
        <f t="shared" si="6"/>
        <v>0</v>
      </c>
      <c r="I104" s="139"/>
      <c r="J104" s="208"/>
      <c r="K104" s="252" t="str">
        <f t="shared" si="76"/>
        <v/>
      </c>
      <c r="L104" s="252"/>
      <c r="M104" s="139"/>
      <c r="N104" s="139"/>
      <c r="O104" s="173"/>
      <c r="P104" s="141"/>
      <c r="Q104" s="191">
        <f t="shared" si="7"/>
        <v>0</v>
      </c>
      <c r="R104" s="192" t="str">
        <f t="shared" si="8"/>
        <v/>
      </c>
      <c r="S104" s="192">
        <f t="shared" si="9"/>
        <v>0</v>
      </c>
      <c r="T104" s="325">
        <f t="shared" si="10"/>
        <v>0</v>
      </c>
      <c r="U104" s="191">
        <f t="shared" ref="U104:V104" si="90">C104/100</f>
        <v>0</v>
      </c>
      <c r="V104" s="191">
        <f t="shared" si="90"/>
        <v>0</v>
      </c>
      <c r="W104" s="191">
        <f t="shared" si="12"/>
        <v>0</v>
      </c>
      <c r="X104" s="194">
        <f t="shared" si="13"/>
        <v>0</v>
      </c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</row>
    <row r="105" ht="27.0" customHeight="1">
      <c r="A105" s="174">
        <v>74.0</v>
      </c>
      <c r="B105" s="186"/>
      <c r="C105" s="186"/>
      <c r="D105" s="186"/>
      <c r="E105" s="186"/>
      <c r="F105" s="187">
        <f t="shared" si="5"/>
        <v>0</v>
      </c>
      <c r="G105" s="186"/>
      <c r="H105" s="188">
        <f t="shared" si="6"/>
        <v>0</v>
      </c>
      <c r="I105" s="139"/>
      <c r="J105" s="208"/>
      <c r="K105" s="252" t="str">
        <f t="shared" si="76"/>
        <v/>
      </c>
      <c r="L105" s="252"/>
      <c r="M105" s="139"/>
      <c r="N105" s="139"/>
      <c r="O105" s="173"/>
      <c r="P105" s="141"/>
      <c r="Q105" s="191">
        <f t="shared" si="7"/>
        <v>0</v>
      </c>
      <c r="R105" s="192" t="str">
        <f t="shared" si="8"/>
        <v/>
      </c>
      <c r="S105" s="192">
        <f t="shared" si="9"/>
        <v>0</v>
      </c>
      <c r="T105" s="325">
        <f t="shared" si="10"/>
        <v>0</v>
      </c>
      <c r="U105" s="191">
        <f t="shared" ref="U105:V105" si="91">C105/100</f>
        <v>0</v>
      </c>
      <c r="V105" s="191">
        <f t="shared" si="91"/>
        <v>0</v>
      </c>
      <c r="W105" s="191">
        <f t="shared" si="12"/>
        <v>0</v>
      </c>
      <c r="X105" s="194">
        <f t="shared" si="13"/>
        <v>0</v>
      </c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</row>
    <row r="106" ht="27.0" customHeight="1">
      <c r="A106" s="174">
        <v>75.0</v>
      </c>
      <c r="B106" s="186"/>
      <c r="C106" s="186"/>
      <c r="D106" s="186"/>
      <c r="E106" s="186"/>
      <c r="F106" s="187">
        <f t="shared" si="5"/>
        <v>0</v>
      </c>
      <c r="G106" s="186"/>
      <c r="H106" s="188">
        <f t="shared" si="6"/>
        <v>0</v>
      </c>
      <c r="I106" s="139"/>
      <c r="J106" s="208"/>
      <c r="K106" s="252" t="str">
        <f t="shared" si="76"/>
        <v/>
      </c>
      <c r="L106" s="252"/>
      <c r="M106" s="139"/>
      <c r="N106" s="139"/>
      <c r="O106" s="173"/>
      <c r="P106" s="141"/>
      <c r="Q106" s="191">
        <f t="shared" si="7"/>
        <v>0</v>
      </c>
      <c r="R106" s="192" t="str">
        <f t="shared" si="8"/>
        <v/>
      </c>
      <c r="S106" s="192">
        <f t="shared" si="9"/>
        <v>0</v>
      </c>
      <c r="T106" s="325">
        <f t="shared" si="10"/>
        <v>0</v>
      </c>
      <c r="U106" s="191">
        <f t="shared" ref="U106:V106" si="92">C106/100</f>
        <v>0</v>
      </c>
      <c r="V106" s="191">
        <f t="shared" si="92"/>
        <v>0</v>
      </c>
      <c r="W106" s="191">
        <f t="shared" si="12"/>
        <v>0</v>
      </c>
      <c r="X106" s="194">
        <f t="shared" si="13"/>
        <v>0</v>
      </c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</row>
    <row r="107" ht="27.0" customHeight="1">
      <c r="A107" s="174">
        <v>76.0</v>
      </c>
      <c r="B107" s="186"/>
      <c r="C107" s="186"/>
      <c r="D107" s="186"/>
      <c r="E107" s="186"/>
      <c r="F107" s="187" t="str">
        <f t="shared" si="5"/>
        <v/>
      </c>
      <c r="G107" s="186"/>
      <c r="H107" s="188">
        <f t="shared" si="6"/>
        <v>0</v>
      </c>
      <c r="I107" s="139"/>
      <c r="J107" s="208"/>
      <c r="K107" s="252"/>
      <c r="L107" s="252"/>
      <c r="M107" s="139"/>
      <c r="N107" s="139"/>
      <c r="O107" s="188"/>
      <c r="P107" s="141"/>
      <c r="Q107" s="191">
        <f t="shared" si="7"/>
        <v>0</v>
      </c>
      <c r="R107" s="192" t="str">
        <f t="shared" si="8"/>
        <v/>
      </c>
      <c r="S107" s="192">
        <f t="shared" si="9"/>
        <v>0</v>
      </c>
      <c r="T107" s="193"/>
      <c r="U107" s="191">
        <f t="shared" ref="U107:V107" si="93">C107/100</f>
        <v>0</v>
      </c>
      <c r="V107" s="191">
        <f t="shared" si="93"/>
        <v>0</v>
      </c>
      <c r="W107" s="191">
        <f t="shared" si="12"/>
        <v>0</v>
      </c>
      <c r="X107" s="194">
        <f t="shared" si="13"/>
        <v>0</v>
      </c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</row>
    <row r="108" ht="27.0" customHeight="1">
      <c r="A108" s="174">
        <v>77.0</v>
      </c>
      <c r="B108" s="186"/>
      <c r="C108" s="186"/>
      <c r="D108" s="186"/>
      <c r="E108" s="186"/>
      <c r="F108" s="187" t="str">
        <f t="shared" si="5"/>
        <v/>
      </c>
      <c r="G108" s="186"/>
      <c r="H108" s="188">
        <f t="shared" si="6"/>
        <v>0</v>
      </c>
      <c r="I108" s="139"/>
      <c r="J108" s="208"/>
      <c r="K108" s="252"/>
      <c r="L108" s="252"/>
      <c r="M108" s="139"/>
      <c r="N108" s="139"/>
      <c r="O108" s="188"/>
      <c r="P108" s="141"/>
      <c r="Q108" s="191">
        <f t="shared" si="7"/>
        <v>0</v>
      </c>
      <c r="R108" s="192" t="str">
        <f t="shared" si="8"/>
        <v/>
      </c>
      <c r="S108" s="192">
        <f t="shared" si="9"/>
        <v>0</v>
      </c>
      <c r="T108" s="193"/>
      <c r="U108" s="191">
        <f t="shared" ref="U108:V108" si="94">C108/100</f>
        <v>0</v>
      </c>
      <c r="V108" s="191">
        <f t="shared" si="94"/>
        <v>0</v>
      </c>
      <c r="W108" s="191">
        <f t="shared" si="12"/>
        <v>0</v>
      </c>
      <c r="X108" s="194">
        <f t="shared" si="13"/>
        <v>0</v>
      </c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</row>
    <row r="109" ht="27.0" customHeight="1">
      <c r="A109" s="174">
        <v>78.0</v>
      </c>
      <c r="B109" s="186"/>
      <c r="C109" s="186"/>
      <c r="D109" s="186"/>
      <c r="E109" s="186"/>
      <c r="F109" s="187" t="str">
        <f t="shared" si="5"/>
        <v/>
      </c>
      <c r="G109" s="186"/>
      <c r="H109" s="188">
        <f t="shared" si="6"/>
        <v>0</v>
      </c>
      <c r="I109" s="139"/>
      <c r="J109" s="208"/>
      <c r="K109" s="252"/>
      <c r="L109" s="252"/>
      <c r="M109" s="139"/>
      <c r="N109" s="139"/>
      <c r="O109" s="188"/>
      <c r="P109" s="141"/>
      <c r="Q109" s="191">
        <f t="shared" si="7"/>
        <v>0</v>
      </c>
      <c r="R109" s="192" t="str">
        <f t="shared" si="8"/>
        <v/>
      </c>
      <c r="S109" s="192">
        <f t="shared" si="9"/>
        <v>0</v>
      </c>
      <c r="T109" s="193"/>
      <c r="U109" s="191">
        <f t="shared" ref="U109:V109" si="95">C109/100</f>
        <v>0</v>
      </c>
      <c r="V109" s="191">
        <f t="shared" si="95"/>
        <v>0</v>
      </c>
      <c r="W109" s="191">
        <f t="shared" si="12"/>
        <v>0</v>
      </c>
      <c r="X109" s="194">
        <f t="shared" si="13"/>
        <v>0</v>
      </c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</row>
    <row r="110" ht="27.0" customHeight="1">
      <c r="A110" s="174">
        <v>79.0</v>
      </c>
      <c r="B110" s="186"/>
      <c r="C110" s="186"/>
      <c r="D110" s="186"/>
      <c r="E110" s="186"/>
      <c r="F110" s="187" t="str">
        <f t="shared" si="5"/>
        <v/>
      </c>
      <c r="G110" s="186"/>
      <c r="H110" s="188">
        <f t="shared" si="6"/>
        <v>0</v>
      </c>
      <c r="I110" s="139"/>
      <c r="J110" s="208"/>
      <c r="K110" s="252"/>
      <c r="L110" s="252"/>
      <c r="M110" s="139"/>
      <c r="N110" s="139"/>
      <c r="O110" s="188"/>
      <c r="P110" s="141"/>
      <c r="Q110" s="191">
        <f t="shared" si="7"/>
        <v>0</v>
      </c>
      <c r="R110" s="192" t="str">
        <f t="shared" si="8"/>
        <v/>
      </c>
      <c r="S110" s="192">
        <f t="shared" si="9"/>
        <v>0</v>
      </c>
      <c r="T110" s="193"/>
      <c r="U110" s="191">
        <f t="shared" ref="U110:V110" si="96">C110/100</f>
        <v>0</v>
      </c>
      <c r="V110" s="191">
        <f t="shared" si="96"/>
        <v>0</v>
      </c>
      <c r="W110" s="191">
        <f t="shared" si="12"/>
        <v>0</v>
      </c>
      <c r="X110" s="194">
        <f t="shared" si="13"/>
        <v>0</v>
      </c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</row>
    <row r="111" ht="27.0" customHeight="1">
      <c r="A111" s="174">
        <v>80.0</v>
      </c>
      <c r="B111" s="186"/>
      <c r="C111" s="186"/>
      <c r="D111" s="186"/>
      <c r="E111" s="186"/>
      <c r="F111" s="187" t="str">
        <f t="shared" si="5"/>
        <v/>
      </c>
      <c r="G111" s="186"/>
      <c r="H111" s="188">
        <f t="shared" si="6"/>
        <v>0</v>
      </c>
      <c r="I111" s="139"/>
      <c r="J111" s="208"/>
      <c r="K111" s="252"/>
      <c r="L111" s="252"/>
      <c r="M111" s="139"/>
      <c r="N111" s="139"/>
      <c r="O111" s="188"/>
      <c r="P111" s="141"/>
      <c r="Q111" s="191">
        <f t="shared" si="7"/>
        <v>0</v>
      </c>
      <c r="R111" s="192" t="str">
        <f t="shared" si="8"/>
        <v/>
      </c>
      <c r="S111" s="192">
        <f t="shared" si="9"/>
        <v>0</v>
      </c>
      <c r="T111" s="193"/>
      <c r="U111" s="191">
        <f t="shared" ref="U111:V111" si="97">C111/100</f>
        <v>0</v>
      </c>
      <c r="V111" s="191">
        <f t="shared" si="97"/>
        <v>0</v>
      </c>
      <c r="W111" s="191">
        <f t="shared" si="12"/>
        <v>0</v>
      </c>
      <c r="X111" s="194">
        <f t="shared" si="13"/>
        <v>0</v>
      </c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</row>
    <row r="112" ht="27.0" customHeight="1">
      <c r="A112" s="174">
        <v>81.0</v>
      </c>
      <c r="B112" s="186"/>
      <c r="C112" s="186"/>
      <c r="D112" s="186"/>
      <c r="E112" s="186"/>
      <c r="F112" s="187" t="str">
        <f t="shared" si="5"/>
        <v/>
      </c>
      <c r="G112" s="186"/>
      <c r="H112" s="188">
        <f t="shared" si="6"/>
        <v>0</v>
      </c>
      <c r="I112" s="139"/>
      <c r="J112" s="208"/>
      <c r="K112" s="252"/>
      <c r="L112" s="252"/>
      <c r="M112" s="139"/>
      <c r="N112" s="139"/>
      <c r="O112" s="188"/>
      <c r="P112" s="141"/>
      <c r="Q112" s="191">
        <f t="shared" si="7"/>
        <v>0</v>
      </c>
      <c r="R112" s="192" t="str">
        <f t="shared" si="8"/>
        <v/>
      </c>
      <c r="S112" s="192">
        <f t="shared" si="9"/>
        <v>0</v>
      </c>
      <c r="T112" s="193"/>
      <c r="U112" s="191">
        <f t="shared" ref="U112:V112" si="98">C112/100</f>
        <v>0</v>
      </c>
      <c r="V112" s="191">
        <f t="shared" si="98"/>
        <v>0</v>
      </c>
      <c r="W112" s="191">
        <f t="shared" si="12"/>
        <v>0</v>
      </c>
      <c r="X112" s="194">
        <f t="shared" si="13"/>
        <v>0</v>
      </c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</row>
    <row r="113" ht="27.0" customHeight="1">
      <c r="A113" s="174">
        <v>82.0</v>
      </c>
      <c r="B113" s="186"/>
      <c r="C113" s="186"/>
      <c r="D113" s="186"/>
      <c r="E113" s="186"/>
      <c r="F113" s="187" t="str">
        <f t="shared" si="5"/>
        <v/>
      </c>
      <c r="G113" s="186"/>
      <c r="H113" s="188">
        <f t="shared" si="6"/>
        <v>0</v>
      </c>
      <c r="I113" s="139"/>
      <c r="J113" s="208"/>
      <c r="K113" s="252"/>
      <c r="L113" s="252"/>
      <c r="M113" s="139"/>
      <c r="N113" s="139"/>
      <c r="O113" s="188"/>
      <c r="P113" s="141"/>
      <c r="Q113" s="191">
        <f t="shared" si="7"/>
        <v>0</v>
      </c>
      <c r="R113" s="192" t="str">
        <f t="shared" si="8"/>
        <v/>
      </c>
      <c r="S113" s="192">
        <f t="shared" si="9"/>
        <v>0</v>
      </c>
      <c r="T113" s="193"/>
      <c r="U113" s="191">
        <f t="shared" ref="U113:V113" si="99">C113/100</f>
        <v>0</v>
      </c>
      <c r="V113" s="191">
        <f t="shared" si="99"/>
        <v>0</v>
      </c>
      <c r="W113" s="191">
        <f t="shared" si="12"/>
        <v>0</v>
      </c>
      <c r="X113" s="194">
        <f t="shared" si="13"/>
        <v>0</v>
      </c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</row>
    <row r="114" ht="27.0" customHeight="1">
      <c r="A114" s="174">
        <v>83.0</v>
      </c>
      <c r="B114" s="186"/>
      <c r="C114" s="186"/>
      <c r="D114" s="186"/>
      <c r="E114" s="186"/>
      <c r="F114" s="187" t="str">
        <f t="shared" si="5"/>
        <v/>
      </c>
      <c r="G114" s="186"/>
      <c r="H114" s="188">
        <f t="shared" si="6"/>
        <v>0</v>
      </c>
      <c r="I114" s="139"/>
      <c r="J114" s="208"/>
      <c r="K114" s="252"/>
      <c r="L114" s="252"/>
      <c r="M114" s="139"/>
      <c r="N114" s="139"/>
      <c r="O114" s="188"/>
      <c r="P114" s="141"/>
      <c r="Q114" s="191">
        <f t="shared" si="7"/>
        <v>0</v>
      </c>
      <c r="R114" s="192" t="str">
        <f t="shared" si="8"/>
        <v/>
      </c>
      <c r="S114" s="192">
        <f t="shared" si="9"/>
        <v>0</v>
      </c>
      <c r="T114" s="193"/>
      <c r="U114" s="191">
        <f t="shared" ref="U114:V114" si="100">C114/100</f>
        <v>0</v>
      </c>
      <c r="V114" s="191">
        <f t="shared" si="100"/>
        <v>0</v>
      </c>
      <c r="W114" s="191">
        <f t="shared" si="12"/>
        <v>0</v>
      </c>
      <c r="X114" s="194">
        <f t="shared" si="13"/>
        <v>0</v>
      </c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</row>
    <row r="115" ht="27.0" customHeight="1">
      <c r="A115" s="174">
        <v>84.0</v>
      </c>
      <c r="B115" s="186"/>
      <c r="C115" s="186"/>
      <c r="D115" s="186"/>
      <c r="E115" s="186"/>
      <c r="F115" s="187" t="str">
        <f t="shared" si="5"/>
        <v/>
      </c>
      <c r="G115" s="186"/>
      <c r="H115" s="188">
        <f t="shared" si="6"/>
        <v>0</v>
      </c>
      <c r="I115" s="139"/>
      <c r="J115" s="208"/>
      <c r="K115" s="252"/>
      <c r="L115" s="252"/>
      <c r="M115" s="139"/>
      <c r="N115" s="139"/>
      <c r="O115" s="188"/>
      <c r="P115" s="141"/>
      <c r="Q115" s="191">
        <f t="shared" si="7"/>
        <v>0</v>
      </c>
      <c r="R115" s="192" t="str">
        <f t="shared" si="8"/>
        <v/>
      </c>
      <c r="S115" s="192">
        <f t="shared" si="9"/>
        <v>0</v>
      </c>
      <c r="T115" s="193"/>
      <c r="U115" s="191">
        <f t="shared" ref="U115:V115" si="101">C115/100</f>
        <v>0</v>
      </c>
      <c r="V115" s="191">
        <f t="shared" si="101"/>
        <v>0</v>
      </c>
      <c r="W115" s="191">
        <f t="shared" si="12"/>
        <v>0</v>
      </c>
      <c r="X115" s="194">
        <f t="shared" si="13"/>
        <v>0</v>
      </c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</row>
    <row r="116" ht="27.0" customHeight="1">
      <c r="A116" s="174">
        <v>85.0</v>
      </c>
      <c r="B116" s="186"/>
      <c r="C116" s="186"/>
      <c r="D116" s="186"/>
      <c r="E116" s="186"/>
      <c r="F116" s="187" t="str">
        <f t="shared" si="5"/>
        <v/>
      </c>
      <c r="G116" s="186"/>
      <c r="H116" s="188">
        <f t="shared" si="6"/>
        <v>0</v>
      </c>
      <c r="I116" s="139"/>
      <c r="J116" s="208"/>
      <c r="K116" s="252"/>
      <c r="L116" s="252"/>
      <c r="M116" s="139"/>
      <c r="N116" s="139"/>
      <c r="O116" s="188"/>
      <c r="P116" s="141"/>
      <c r="Q116" s="191">
        <f t="shared" si="7"/>
        <v>0</v>
      </c>
      <c r="R116" s="192" t="str">
        <f t="shared" si="8"/>
        <v/>
      </c>
      <c r="S116" s="192">
        <f t="shared" si="9"/>
        <v>0</v>
      </c>
      <c r="T116" s="193"/>
      <c r="U116" s="191">
        <f t="shared" ref="U116:V116" si="102">C116/100</f>
        <v>0</v>
      </c>
      <c r="V116" s="191">
        <f t="shared" si="102"/>
        <v>0</v>
      </c>
      <c r="W116" s="191">
        <f t="shared" si="12"/>
        <v>0</v>
      </c>
      <c r="X116" s="194">
        <f t="shared" si="13"/>
        <v>0</v>
      </c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</row>
    <row r="117" ht="27.0" customHeight="1">
      <c r="A117" s="174">
        <v>86.0</v>
      </c>
      <c r="B117" s="186"/>
      <c r="C117" s="186"/>
      <c r="D117" s="186"/>
      <c r="E117" s="186"/>
      <c r="F117" s="187" t="str">
        <f t="shared" si="5"/>
        <v/>
      </c>
      <c r="G117" s="186"/>
      <c r="H117" s="188">
        <f t="shared" si="6"/>
        <v>0</v>
      </c>
      <c r="I117" s="139"/>
      <c r="J117" s="208"/>
      <c r="K117" s="252"/>
      <c r="L117" s="252"/>
      <c r="M117" s="139"/>
      <c r="N117" s="139"/>
      <c r="O117" s="188"/>
      <c r="P117" s="141"/>
      <c r="Q117" s="191">
        <f t="shared" si="7"/>
        <v>0</v>
      </c>
      <c r="R117" s="192" t="str">
        <f t="shared" si="8"/>
        <v/>
      </c>
      <c r="S117" s="192">
        <f t="shared" si="9"/>
        <v>0</v>
      </c>
      <c r="T117" s="193"/>
      <c r="U117" s="191">
        <f t="shared" ref="U117:V117" si="103">C117/100</f>
        <v>0</v>
      </c>
      <c r="V117" s="191">
        <f t="shared" si="103"/>
        <v>0</v>
      </c>
      <c r="W117" s="191">
        <f t="shared" si="12"/>
        <v>0</v>
      </c>
      <c r="X117" s="194">
        <f t="shared" si="13"/>
        <v>0</v>
      </c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</row>
    <row r="118" ht="27.0" customHeight="1">
      <c r="A118" s="174">
        <v>87.0</v>
      </c>
      <c r="B118" s="186"/>
      <c r="C118" s="186"/>
      <c r="D118" s="186"/>
      <c r="E118" s="186"/>
      <c r="F118" s="187" t="str">
        <f t="shared" si="5"/>
        <v/>
      </c>
      <c r="G118" s="186"/>
      <c r="H118" s="188">
        <f t="shared" si="6"/>
        <v>0</v>
      </c>
      <c r="I118" s="139"/>
      <c r="J118" s="208"/>
      <c r="K118" s="252"/>
      <c r="L118" s="252"/>
      <c r="M118" s="139"/>
      <c r="N118" s="139"/>
      <c r="O118" s="188"/>
      <c r="P118" s="141"/>
      <c r="Q118" s="191">
        <f t="shared" si="7"/>
        <v>0</v>
      </c>
      <c r="R118" s="192" t="str">
        <f t="shared" si="8"/>
        <v/>
      </c>
      <c r="S118" s="192">
        <f t="shared" si="9"/>
        <v>0</v>
      </c>
      <c r="T118" s="193"/>
      <c r="U118" s="191">
        <f t="shared" ref="U118:V118" si="104">C118/100</f>
        <v>0</v>
      </c>
      <c r="V118" s="191">
        <f t="shared" si="104"/>
        <v>0</v>
      </c>
      <c r="W118" s="191">
        <f t="shared" si="12"/>
        <v>0</v>
      </c>
      <c r="X118" s="194">
        <f t="shared" si="13"/>
        <v>0</v>
      </c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</row>
    <row r="119" ht="27.0" customHeight="1">
      <c r="A119" s="174">
        <v>88.0</v>
      </c>
      <c r="B119" s="186"/>
      <c r="C119" s="186"/>
      <c r="D119" s="186"/>
      <c r="E119" s="186"/>
      <c r="F119" s="187" t="str">
        <f t="shared" si="5"/>
        <v/>
      </c>
      <c r="G119" s="186"/>
      <c r="H119" s="188">
        <f t="shared" si="6"/>
        <v>0</v>
      </c>
      <c r="I119" s="139"/>
      <c r="J119" s="208"/>
      <c r="K119" s="252"/>
      <c r="L119" s="252"/>
      <c r="M119" s="139"/>
      <c r="N119" s="139"/>
      <c r="O119" s="188"/>
      <c r="P119" s="141"/>
      <c r="Q119" s="191">
        <f t="shared" si="7"/>
        <v>0</v>
      </c>
      <c r="R119" s="192" t="str">
        <f t="shared" si="8"/>
        <v/>
      </c>
      <c r="S119" s="192">
        <f t="shared" si="9"/>
        <v>0</v>
      </c>
      <c r="T119" s="193"/>
      <c r="U119" s="191">
        <f t="shared" ref="U119:V119" si="105">C119/100</f>
        <v>0</v>
      </c>
      <c r="V119" s="191">
        <f t="shared" si="105"/>
        <v>0</v>
      </c>
      <c r="W119" s="191">
        <f t="shared" si="12"/>
        <v>0</v>
      </c>
      <c r="X119" s="194">
        <f t="shared" si="13"/>
        <v>0</v>
      </c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</row>
    <row r="120" ht="27.0" customHeight="1">
      <c r="A120" s="174">
        <v>89.0</v>
      </c>
      <c r="B120" s="186"/>
      <c r="C120" s="186"/>
      <c r="D120" s="186"/>
      <c r="E120" s="186"/>
      <c r="F120" s="187" t="str">
        <f t="shared" si="5"/>
        <v/>
      </c>
      <c r="G120" s="186"/>
      <c r="H120" s="188">
        <f t="shared" si="6"/>
        <v>0</v>
      </c>
      <c r="I120" s="139"/>
      <c r="J120" s="208"/>
      <c r="K120" s="252"/>
      <c r="L120" s="252"/>
      <c r="M120" s="139"/>
      <c r="N120" s="139"/>
      <c r="O120" s="188"/>
      <c r="P120" s="141"/>
      <c r="Q120" s="191">
        <f t="shared" si="7"/>
        <v>0</v>
      </c>
      <c r="R120" s="192" t="str">
        <f t="shared" si="8"/>
        <v/>
      </c>
      <c r="S120" s="192">
        <f t="shared" si="9"/>
        <v>0</v>
      </c>
      <c r="T120" s="193"/>
      <c r="U120" s="191">
        <f t="shared" ref="U120:V120" si="106">C120/100</f>
        <v>0</v>
      </c>
      <c r="V120" s="191">
        <f t="shared" si="106"/>
        <v>0</v>
      </c>
      <c r="W120" s="191">
        <f t="shared" si="12"/>
        <v>0</v>
      </c>
      <c r="X120" s="194">
        <f t="shared" si="13"/>
        <v>0</v>
      </c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</row>
    <row r="121" ht="27.0" customHeight="1">
      <c r="A121" s="174">
        <v>90.0</v>
      </c>
      <c r="B121" s="186"/>
      <c r="C121" s="186"/>
      <c r="D121" s="186"/>
      <c r="E121" s="186"/>
      <c r="F121" s="187" t="str">
        <f t="shared" si="5"/>
        <v/>
      </c>
      <c r="G121" s="186"/>
      <c r="H121" s="188">
        <f t="shared" si="6"/>
        <v>0</v>
      </c>
      <c r="I121" s="139"/>
      <c r="J121" s="208"/>
      <c r="K121" s="252"/>
      <c r="L121" s="252"/>
      <c r="M121" s="139"/>
      <c r="N121" s="139"/>
      <c r="O121" s="188"/>
      <c r="P121" s="141"/>
      <c r="Q121" s="191">
        <f t="shared" si="7"/>
        <v>0</v>
      </c>
      <c r="R121" s="192" t="str">
        <f t="shared" si="8"/>
        <v/>
      </c>
      <c r="S121" s="192">
        <f t="shared" si="9"/>
        <v>0</v>
      </c>
      <c r="T121" s="193"/>
      <c r="U121" s="191">
        <f t="shared" ref="U121:V121" si="107">C121/100</f>
        <v>0</v>
      </c>
      <c r="V121" s="191">
        <f t="shared" si="107"/>
        <v>0</v>
      </c>
      <c r="W121" s="191">
        <f t="shared" si="12"/>
        <v>0</v>
      </c>
      <c r="X121" s="194">
        <f t="shared" si="13"/>
        <v>0</v>
      </c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</row>
    <row r="122" ht="27.0" customHeight="1">
      <c r="A122" s="174">
        <v>91.0</v>
      </c>
      <c r="B122" s="186"/>
      <c r="C122" s="186"/>
      <c r="D122" s="186"/>
      <c r="E122" s="186"/>
      <c r="F122" s="187" t="str">
        <f t="shared" si="5"/>
        <v/>
      </c>
      <c r="G122" s="186"/>
      <c r="H122" s="188">
        <f t="shared" si="6"/>
        <v>0</v>
      </c>
      <c r="I122" s="139"/>
      <c r="J122" s="208"/>
      <c r="K122" s="252"/>
      <c r="L122" s="252"/>
      <c r="M122" s="139"/>
      <c r="N122" s="139"/>
      <c r="O122" s="188"/>
      <c r="P122" s="141"/>
      <c r="Q122" s="191">
        <f t="shared" si="7"/>
        <v>0</v>
      </c>
      <c r="R122" s="192" t="str">
        <f t="shared" si="8"/>
        <v/>
      </c>
      <c r="S122" s="192">
        <f t="shared" si="9"/>
        <v>0</v>
      </c>
      <c r="T122" s="193"/>
      <c r="U122" s="191">
        <f t="shared" ref="U122:V122" si="108">C122/100</f>
        <v>0</v>
      </c>
      <c r="V122" s="191">
        <f t="shared" si="108"/>
        <v>0</v>
      </c>
      <c r="W122" s="191">
        <f t="shared" si="12"/>
        <v>0</v>
      </c>
      <c r="X122" s="194">
        <f t="shared" si="13"/>
        <v>0</v>
      </c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</row>
    <row r="123" ht="27.0" customHeight="1">
      <c r="A123" s="174">
        <v>92.0</v>
      </c>
      <c r="B123" s="186"/>
      <c r="C123" s="186"/>
      <c r="D123" s="186"/>
      <c r="E123" s="186"/>
      <c r="F123" s="187" t="str">
        <f t="shared" si="5"/>
        <v/>
      </c>
      <c r="G123" s="186"/>
      <c r="H123" s="188">
        <f t="shared" si="6"/>
        <v>0</v>
      </c>
      <c r="I123" s="139"/>
      <c r="J123" s="208"/>
      <c r="K123" s="252"/>
      <c r="L123" s="252"/>
      <c r="M123" s="139"/>
      <c r="N123" s="139"/>
      <c r="O123" s="188"/>
      <c r="P123" s="141"/>
      <c r="Q123" s="191">
        <f t="shared" si="7"/>
        <v>0</v>
      </c>
      <c r="R123" s="192" t="str">
        <f t="shared" si="8"/>
        <v/>
      </c>
      <c r="S123" s="192">
        <f t="shared" si="9"/>
        <v>0</v>
      </c>
      <c r="T123" s="193"/>
      <c r="U123" s="191">
        <f t="shared" ref="U123:V123" si="109">C123/100</f>
        <v>0</v>
      </c>
      <c r="V123" s="191">
        <f t="shared" si="109"/>
        <v>0</v>
      </c>
      <c r="W123" s="191">
        <f t="shared" si="12"/>
        <v>0</v>
      </c>
      <c r="X123" s="194">
        <f t="shared" si="13"/>
        <v>0</v>
      </c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</row>
    <row r="124" ht="27.0" customHeight="1">
      <c r="A124" s="174">
        <v>93.0</v>
      </c>
      <c r="B124" s="186"/>
      <c r="C124" s="186"/>
      <c r="D124" s="186"/>
      <c r="E124" s="186"/>
      <c r="F124" s="187" t="str">
        <f t="shared" si="5"/>
        <v/>
      </c>
      <c r="G124" s="186"/>
      <c r="H124" s="188">
        <f t="shared" si="6"/>
        <v>0</v>
      </c>
      <c r="I124" s="139"/>
      <c r="J124" s="208"/>
      <c r="K124" s="252"/>
      <c r="L124" s="252"/>
      <c r="M124" s="139"/>
      <c r="N124" s="139"/>
      <c r="O124" s="188"/>
      <c r="P124" s="141"/>
      <c r="Q124" s="191">
        <f t="shared" si="7"/>
        <v>0</v>
      </c>
      <c r="R124" s="192" t="str">
        <f t="shared" si="8"/>
        <v/>
      </c>
      <c r="S124" s="192">
        <f t="shared" si="9"/>
        <v>0</v>
      </c>
      <c r="T124" s="193"/>
      <c r="U124" s="191">
        <f t="shared" ref="U124:V124" si="110">C124/100</f>
        <v>0</v>
      </c>
      <c r="V124" s="191">
        <f t="shared" si="110"/>
        <v>0</v>
      </c>
      <c r="W124" s="191">
        <f t="shared" si="12"/>
        <v>0</v>
      </c>
      <c r="X124" s="194">
        <f t="shared" si="13"/>
        <v>0</v>
      </c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</row>
    <row r="125" ht="27.0" customHeight="1">
      <c r="A125" s="174">
        <v>94.0</v>
      </c>
      <c r="B125" s="186"/>
      <c r="C125" s="186"/>
      <c r="D125" s="186"/>
      <c r="E125" s="186"/>
      <c r="F125" s="187" t="str">
        <f t="shared" si="5"/>
        <v/>
      </c>
      <c r="G125" s="186"/>
      <c r="H125" s="188">
        <f t="shared" si="6"/>
        <v>0</v>
      </c>
      <c r="I125" s="139"/>
      <c r="J125" s="208"/>
      <c r="K125" s="252"/>
      <c r="L125" s="252"/>
      <c r="M125" s="139"/>
      <c r="N125" s="139"/>
      <c r="O125" s="188"/>
      <c r="P125" s="141"/>
      <c r="Q125" s="191">
        <f t="shared" si="7"/>
        <v>0</v>
      </c>
      <c r="R125" s="192" t="str">
        <f t="shared" si="8"/>
        <v/>
      </c>
      <c r="S125" s="192">
        <f t="shared" si="9"/>
        <v>0</v>
      </c>
      <c r="T125" s="193"/>
      <c r="U125" s="191">
        <f t="shared" ref="U125:V125" si="111">C125/100</f>
        <v>0</v>
      </c>
      <c r="V125" s="191">
        <f t="shared" si="111"/>
        <v>0</v>
      </c>
      <c r="W125" s="191">
        <f t="shared" si="12"/>
        <v>0</v>
      </c>
      <c r="X125" s="194">
        <f t="shared" si="13"/>
        <v>0</v>
      </c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</row>
    <row r="126" ht="27.0" customHeight="1">
      <c r="A126" s="174">
        <v>95.0</v>
      </c>
      <c r="B126" s="186"/>
      <c r="C126" s="186"/>
      <c r="D126" s="186"/>
      <c r="E126" s="186"/>
      <c r="F126" s="187" t="str">
        <f t="shared" si="5"/>
        <v/>
      </c>
      <c r="G126" s="186"/>
      <c r="H126" s="188">
        <f t="shared" si="6"/>
        <v>0</v>
      </c>
      <c r="I126" s="139"/>
      <c r="J126" s="208"/>
      <c r="K126" s="252"/>
      <c r="L126" s="252"/>
      <c r="M126" s="139"/>
      <c r="N126" s="139"/>
      <c r="O126" s="188"/>
      <c r="P126" s="141"/>
      <c r="Q126" s="191">
        <f t="shared" si="7"/>
        <v>0</v>
      </c>
      <c r="R126" s="192" t="str">
        <f t="shared" si="8"/>
        <v/>
      </c>
      <c r="S126" s="192">
        <f t="shared" si="9"/>
        <v>0</v>
      </c>
      <c r="T126" s="193"/>
      <c r="U126" s="191">
        <f t="shared" ref="U126:V126" si="112">C126/100</f>
        <v>0</v>
      </c>
      <c r="V126" s="191">
        <f t="shared" si="112"/>
        <v>0</v>
      </c>
      <c r="W126" s="191">
        <f t="shared" si="12"/>
        <v>0</v>
      </c>
      <c r="X126" s="194">
        <f t="shared" si="13"/>
        <v>0</v>
      </c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</row>
    <row r="127" ht="27.0" customHeight="1">
      <c r="A127" s="174">
        <v>96.0</v>
      </c>
      <c r="B127" s="186"/>
      <c r="C127" s="186"/>
      <c r="D127" s="186"/>
      <c r="E127" s="186"/>
      <c r="F127" s="187" t="str">
        <f t="shared" si="5"/>
        <v/>
      </c>
      <c r="G127" s="186"/>
      <c r="H127" s="188">
        <f t="shared" si="6"/>
        <v>0</v>
      </c>
      <c r="I127" s="139"/>
      <c r="J127" s="208"/>
      <c r="K127" s="252"/>
      <c r="L127" s="252"/>
      <c r="M127" s="139"/>
      <c r="N127" s="139"/>
      <c r="O127" s="188"/>
      <c r="P127" s="141"/>
      <c r="Q127" s="191">
        <f t="shared" si="7"/>
        <v>0</v>
      </c>
      <c r="R127" s="192" t="str">
        <f t="shared" si="8"/>
        <v/>
      </c>
      <c r="S127" s="192">
        <f t="shared" si="9"/>
        <v>0</v>
      </c>
      <c r="T127" s="193"/>
      <c r="U127" s="191">
        <f t="shared" ref="U127:V127" si="113">C127/100</f>
        <v>0</v>
      </c>
      <c r="V127" s="191">
        <f t="shared" si="113"/>
        <v>0</v>
      </c>
      <c r="W127" s="191">
        <f t="shared" si="12"/>
        <v>0</v>
      </c>
      <c r="X127" s="194">
        <f t="shared" si="13"/>
        <v>0</v>
      </c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</row>
    <row r="128" ht="27.0" customHeight="1">
      <c r="A128" s="174">
        <v>97.0</v>
      </c>
      <c r="B128" s="186"/>
      <c r="C128" s="186"/>
      <c r="D128" s="186"/>
      <c r="E128" s="186"/>
      <c r="F128" s="187" t="str">
        <f t="shared" si="5"/>
        <v/>
      </c>
      <c r="G128" s="186"/>
      <c r="H128" s="188">
        <f t="shared" si="6"/>
        <v>0</v>
      </c>
      <c r="I128" s="139"/>
      <c r="J128" s="208"/>
      <c r="K128" s="252"/>
      <c r="L128" s="252"/>
      <c r="M128" s="139"/>
      <c r="N128" s="139"/>
      <c r="O128" s="188"/>
      <c r="P128" s="141"/>
      <c r="Q128" s="191">
        <f t="shared" si="7"/>
        <v>0</v>
      </c>
      <c r="R128" s="192" t="str">
        <f t="shared" si="8"/>
        <v/>
      </c>
      <c r="S128" s="192">
        <f t="shared" si="9"/>
        <v>0</v>
      </c>
      <c r="T128" s="193"/>
      <c r="U128" s="191">
        <f t="shared" ref="U128:V128" si="114">C128/100</f>
        <v>0</v>
      </c>
      <c r="V128" s="191">
        <f t="shared" si="114"/>
        <v>0</v>
      </c>
      <c r="W128" s="191">
        <f t="shared" si="12"/>
        <v>0</v>
      </c>
      <c r="X128" s="194">
        <f t="shared" si="13"/>
        <v>0</v>
      </c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</row>
    <row r="129" ht="27.0" customHeight="1">
      <c r="A129" s="174">
        <v>98.0</v>
      </c>
      <c r="B129" s="186"/>
      <c r="C129" s="186"/>
      <c r="D129" s="186"/>
      <c r="E129" s="186"/>
      <c r="F129" s="187" t="str">
        <f t="shared" si="5"/>
        <v/>
      </c>
      <c r="G129" s="186"/>
      <c r="H129" s="188">
        <f t="shared" si="6"/>
        <v>0</v>
      </c>
      <c r="I129" s="139"/>
      <c r="J129" s="208"/>
      <c r="K129" s="252"/>
      <c r="L129" s="252"/>
      <c r="M129" s="139"/>
      <c r="N129" s="139"/>
      <c r="O129" s="188"/>
      <c r="P129" s="141"/>
      <c r="Q129" s="191">
        <f t="shared" si="7"/>
        <v>0</v>
      </c>
      <c r="R129" s="192" t="str">
        <f t="shared" si="8"/>
        <v/>
      </c>
      <c r="S129" s="192">
        <f t="shared" si="9"/>
        <v>0</v>
      </c>
      <c r="T129" s="193"/>
      <c r="U129" s="191">
        <f t="shared" ref="U129:V129" si="115">C129/100</f>
        <v>0</v>
      </c>
      <c r="V129" s="191">
        <f t="shared" si="115"/>
        <v>0</v>
      </c>
      <c r="W129" s="191">
        <f t="shared" si="12"/>
        <v>0</v>
      </c>
      <c r="X129" s="194">
        <f t="shared" si="13"/>
        <v>0</v>
      </c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</row>
    <row r="130" ht="27.0" customHeight="1">
      <c r="A130" s="174">
        <v>99.0</v>
      </c>
      <c r="B130" s="186"/>
      <c r="C130" s="186"/>
      <c r="D130" s="186"/>
      <c r="E130" s="186"/>
      <c r="F130" s="187" t="str">
        <f t="shared" si="5"/>
        <v/>
      </c>
      <c r="G130" s="186"/>
      <c r="H130" s="188">
        <f t="shared" si="6"/>
        <v>0</v>
      </c>
      <c r="I130" s="139"/>
      <c r="J130" s="208"/>
      <c r="K130" s="252"/>
      <c r="L130" s="252"/>
      <c r="M130" s="139"/>
      <c r="N130" s="139"/>
      <c r="O130" s="188"/>
      <c r="P130" s="141"/>
      <c r="Q130" s="191">
        <f t="shared" si="7"/>
        <v>0</v>
      </c>
      <c r="R130" s="192" t="str">
        <f t="shared" si="8"/>
        <v/>
      </c>
      <c r="S130" s="192">
        <f t="shared" si="9"/>
        <v>0</v>
      </c>
      <c r="T130" s="193"/>
      <c r="U130" s="191">
        <f t="shared" ref="U130:V130" si="116">C130/100</f>
        <v>0</v>
      </c>
      <c r="V130" s="191">
        <f t="shared" si="116"/>
        <v>0</v>
      </c>
      <c r="W130" s="191">
        <f t="shared" si="12"/>
        <v>0</v>
      </c>
      <c r="X130" s="194">
        <f t="shared" si="13"/>
        <v>0</v>
      </c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</row>
    <row r="131" ht="27.0" customHeight="1">
      <c r="A131" s="174">
        <v>100.0</v>
      </c>
      <c r="B131" s="186"/>
      <c r="C131" s="186"/>
      <c r="D131" s="186"/>
      <c r="E131" s="186"/>
      <c r="F131" s="187" t="str">
        <f t="shared" si="5"/>
        <v/>
      </c>
      <c r="G131" s="186"/>
      <c r="H131" s="188">
        <f t="shared" si="6"/>
        <v>0</v>
      </c>
      <c r="I131" s="139"/>
      <c r="J131" s="208"/>
      <c r="K131" s="252"/>
      <c r="L131" s="252"/>
      <c r="M131" s="139"/>
      <c r="N131" s="139"/>
      <c r="O131" s="188"/>
      <c r="P131" s="141"/>
      <c r="Q131" s="191">
        <f t="shared" si="7"/>
        <v>0</v>
      </c>
      <c r="R131" s="192" t="str">
        <f t="shared" si="8"/>
        <v/>
      </c>
      <c r="S131" s="192">
        <f t="shared" si="9"/>
        <v>0</v>
      </c>
      <c r="T131" s="193"/>
      <c r="U131" s="191">
        <f t="shared" ref="U131:V131" si="117">C131/100</f>
        <v>0</v>
      </c>
      <c r="V131" s="191">
        <f t="shared" si="117"/>
        <v>0</v>
      </c>
      <c r="W131" s="191">
        <f t="shared" si="12"/>
        <v>0</v>
      </c>
      <c r="X131" s="194">
        <f t="shared" si="13"/>
        <v>0</v>
      </c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</row>
    <row r="132" ht="27.0" customHeight="1">
      <c r="A132" s="174">
        <v>101.0</v>
      </c>
      <c r="B132" s="186"/>
      <c r="C132" s="186"/>
      <c r="D132" s="186"/>
      <c r="E132" s="186"/>
      <c r="F132" s="187" t="str">
        <f t="shared" si="5"/>
        <v/>
      </c>
      <c r="G132" s="186"/>
      <c r="H132" s="188">
        <f t="shared" si="6"/>
        <v>0</v>
      </c>
      <c r="I132" s="139"/>
      <c r="J132" s="208"/>
      <c r="K132" s="252"/>
      <c r="L132" s="252"/>
      <c r="M132" s="139"/>
      <c r="N132" s="139"/>
      <c r="O132" s="188"/>
      <c r="P132" s="141"/>
      <c r="Q132" s="191">
        <f t="shared" si="7"/>
        <v>0</v>
      </c>
      <c r="R132" s="192" t="str">
        <f t="shared" si="8"/>
        <v/>
      </c>
      <c r="S132" s="192">
        <f t="shared" si="9"/>
        <v>0</v>
      </c>
      <c r="T132" s="193"/>
      <c r="U132" s="191">
        <f t="shared" ref="U132:V132" si="118">C132/100</f>
        <v>0</v>
      </c>
      <c r="V132" s="191">
        <f t="shared" si="118"/>
        <v>0</v>
      </c>
      <c r="W132" s="191">
        <f t="shared" si="12"/>
        <v>0</v>
      </c>
      <c r="X132" s="194">
        <f t="shared" si="13"/>
        <v>0</v>
      </c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</row>
    <row r="133" ht="27.0" customHeight="1">
      <c r="A133" s="174">
        <v>102.0</v>
      </c>
      <c r="B133" s="186"/>
      <c r="C133" s="186"/>
      <c r="D133" s="186"/>
      <c r="E133" s="186"/>
      <c r="F133" s="187" t="str">
        <f t="shared" si="5"/>
        <v/>
      </c>
      <c r="G133" s="186"/>
      <c r="H133" s="188">
        <f t="shared" si="6"/>
        <v>0</v>
      </c>
      <c r="I133" s="139"/>
      <c r="J133" s="208"/>
      <c r="K133" s="252"/>
      <c r="L133" s="252"/>
      <c r="M133" s="139"/>
      <c r="N133" s="139"/>
      <c r="O133" s="188"/>
      <c r="P133" s="141"/>
      <c r="Q133" s="191">
        <f t="shared" si="7"/>
        <v>0</v>
      </c>
      <c r="R133" s="192" t="str">
        <f t="shared" si="8"/>
        <v/>
      </c>
      <c r="S133" s="192">
        <f t="shared" si="9"/>
        <v>0</v>
      </c>
      <c r="T133" s="193"/>
      <c r="U133" s="191">
        <f t="shared" ref="U133:V133" si="119">C133/100</f>
        <v>0</v>
      </c>
      <c r="V133" s="191">
        <f t="shared" si="119"/>
        <v>0</v>
      </c>
      <c r="W133" s="191">
        <f t="shared" si="12"/>
        <v>0</v>
      </c>
      <c r="X133" s="194">
        <f t="shared" si="13"/>
        <v>0</v>
      </c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</row>
    <row r="134" ht="27.0" customHeight="1">
      <c r="A134" s="174">
        <v>103.0</v>
      </c>
      <c r="B134" s="186"/>
      <c r="C134" s="186"/>
      <c r="D134" s="186"/>
      <c r="E134" s="186"/>
      <c r="F134" s="187" t="str">
        <f t="shared" si="5"/>
        <v/>
      </c>
      <c r="G134" s="186"/>
      <c r="H134" s="188">
        <f t="shared" si="6"/>
        <v>0</v>
      </c>
      <c r="I134" s="139"/>
      <c r="J134" s="208"/>
      <c r="K134" s="252"/>
      <c r="L134" s="252"/>
      <c r="M134" s="139"/>
      <c r="N134" s="139"/>
      <c r="O134" s="188"/>
      <c r="P134" s="141"/>
      <c r="Q134" s="191">
        <f t="shared" si="7"/>
        <v>0</v>
      </c>
      <c r="R134" s="192" t="str">
        <f t="shared" si="8"/>
        <v/>
      </c>
      <c r="S134" s="192">
        <f t="shared" si="9"/>
        <v>0</v>
      </c>
      <c r="T134" s="193"/>
      <c r="U134" s="191">
        <f t="shared" ref="U134:V134" si="120">C134/100</f>
        <v>0</v>
      </c>
      <c r="V134" s="191">
        <f t="shared" si="120"/>
        <v>0</v>
      </c>
      <c r="W134" s="191">
        <f t="shared" si="12"/>
        <v>0</v>
      </c>
      <c r="X134" s="194">
        <f t="shared" si="13"/>
        <v>0</v>
      </c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</row>
    <row r="135" ht="27.0" customHeight="1">
      <c r="A135" s="174">
        <v>104.0</v>
      </c>
      <c r="B135" s="186"/>
      <c r="C135" s="186"/>
      <c r="D135" s="186"/>
      <c r="E135" s="186"/>
      <c r="F135" s="187" t="str">
        <f t="shared" si="5"/>
        <v/>
      </c>
      <c r="G135" s="186"/>
      <c r="H135" s="188">
        <f t="shared" si="6"/>
        <v>0</v>
      </c>
      <c r="I135" s="139"/>
      <c r="J135" s="208"/>
      <c r="K135" s="252"/>
      <c r="L135" s="252"/>
      <c r="M135" s="139"/>
      <c r="N135" s="139"/>
      <c r="O135" s="188"/>
      <c r="P135" s="141"/>
      <c r="Q135" s="191">
        <f t="shared" si="7"/>
        <v>0</v>
      </c>
      <c r="R135" s="192" t="str">
        <f t="shared" si="8"/>
        <v/>
      </c>
      <c r="S135" s="192">
        <f t="shared" si="9"/>
        <v>0</v>
      </c>
      <c r="T135" s="193"/>
      <c r="U135" s="191">
        <f t="shared" ref="U135:V135" si="121">C135/100</f>
        <v>0</v>
      </c>
      <c r="V135" s="191">
        <f t="shared" si="121"/>
        <v>0</v>
      </c>
      <c r="W135" s="191">
        <f t="shared" si="12"/>
        <v>0</v>
      </c>
      <c r="X135" s="194">
        <f t="shared" si="13"/>
        <v>0</v>
      </c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</row>
    <row r="136" ht="27.0" customHeight="1">
      <c r="A136" s="174">
        <v>105.0</v>
      </c>
      <c r="B136" s="186"/>
      <c r="C136" s="186"/>
      <c r="D136" s="186"/>
      <c r="E136" s="186"/>
      <c r="F136" s="187" t="str">
        <f t="shared" si="5"/>
        <v/>
      </c>
      <c r="G136" s="186"/>
      <c r="H136" s="188">
        <f t="shared" si="6"/>
        <v>0</v>
      </c>
      <c r="I136" s="139"/>
      <c r="J136" s="208"/>
      <c r="K136" s="252"/>
      <c r="L136" s="252"/>
      <c r="M136" s="139"/>
      <c r="N136" s="139"/>
      <c r="O136" s="188"/>
      <c r="P136" s="141"/>
      <c r="Q136" s="191">
        <f t="shared" si="7"/>
        <v>0</v>
      </c>
      <c r="R136" s="192" t="str">
        <f t="shared" si="8"/>
        <v/>
      </c>
      <c r="S136" s="192">
        <f t="shared" si="9"/>
        <v>0</v>
      </c>
      <c r="T136" s="193"/>
      <c r="U136" s="191">
        <f t="shared" ref="U136:V136" si="122">C136/100</f>
        <v>0</v>
      </c>
      <c r="V136" s="191">
        <f t="shared" si="122"/>
        <v>0</v>
      </c>
      <c r="W136" s="191">
        <f t="shared" si="12"/>
        <v>0</v>
      </c>
      <c r="X136" s="194">
        <f t="shared" si="13"/>
        <v>0</v>
      </c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</row>
    <row r="137" ht="27.0" customHeight="1">
      <c r="A137" s="174">
        <v>106.0</v>
      </c>
      <c r="B137" s="186"/>
      <c r="C137" s="186"/>
      <c r="D137" s="186"/>
      <c r="E137" s="186"/>
      <c r="F137" s="187" t="str">
        <f t="shared" si="5"/>
        <v/>
      </c>
      <c r="G137" s="186"/>
      <c r="H137" s="188">
        <f t="shared" si="6"/>
        <v>0</v>
      </c>
      <c r="I137" s="139"/>
      <c r="J137" s="208"/>
      <c r="K137" s="252"/>
      <c r="L137" s="252"/>
      <c r="M137" s="139"/>
      <c r="N137" s="139"/>
      <c r="O137" s="188"/>
      <c r="P137" s="141"/>
      <c r="Q137" s="191">
        <f t="shared" si="7"/>
        <v>0</v>
      </c>
      <c r="R137" s="192" t="str">
        <f t="shared" si="8"/>
        <v/>
      </c>
      <c r="S137" s="192">
        <f t="shared" si="9"/>
        <v>0</v>
      </c>
      <c r="T137" s="193"/>
      <c r="U137" s="191">
        <f t="shared" ref="U137:V137" si="123">C137/100</f>
        <v>0</v>
      </c>
      <c r="V137" s="191">
        <f t="shared" si="123"/>
        <v>0</v>
      </c>
      <c r="W137" s="191">
        <f t="shared" si="12"/>
        <v>0</v>
      </c>
      <c r="X137" s="194">
        <f t="shared" si="13"/>
        <v>0</v>
      </c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</row>
    <row r="138" ht="27.0" customHeight="1">
      <c r="A138" s="174">
        <v>107.0</v>
      </c>
      <c r="B138" s="186"/>
      <c r="C138" s="186"/>
      <c r="D138" s="186"/>
      <c r="E138" s="186"/>
      <c r="F138" s="187" t="str">
        <f t="shared" si="5"/>
        <v/>
      </c>
      <c r="G138" s="186"/>
      <c r="H138" s="188">
        <f t="shared" si="6"/>
        <v>0</v>
      </c>
      <c r="I138" s="139"/>
      <c r="J138" s="208"/>
      <c r="K138" s="252"/>
      <c r="L138" s="252"/>
      <c r="M138" s="139"/>
      <c r="N138" s="139"/>
      <c r="O138" s="188"/>
      <c r="P138" s="141"/>
      <c r="Q138" s="191">
        <f t="shared" si="7"/>
        <v>0</v>
      </c>
      <c r="R138" s="192" t="str">
        <f t="shared" si="8"/>
        <v/>
      </c>
      <c r="S138" s="192">
        <f t="shared" si="9"/>
        <v>0</v>
      </c>
      <c r="T138" s="193"/>
      <c r="U138" s="191">
        <f t="shared" ref="U138:V138" si="124">C138/100</f>
        <v>0</v>
      </c>
      <c r="V138" s="191">
        <f t="shared" si="124"/>
        <v>0</v>
      </c>
      <c r="W138" s="191">
        <f t="shared" si="12"/>
        <v>0</v>
      </c>
      <c r="X138" s="194">
        <f t="shared" si="13"/>
        <v>0</v>
      </c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</row>
    <row r="139" ht="27.0" customHeight="1">
      <c r="A139" s="174">
        <v>108.0</v>
      </c>
      <c r="B139" s="186"/>
      <c r="C139" s="186"/>
      <c r="D139" s="186"/>
      <c r="E139" s="186"/>
      <c r="F139" s="187" t="str">
        <f t="shared" si="5"/>
        <v/>
      </c>
      <c r="G139" s="186"/>
      <c r="H139" s="188">
        <f t="shared" si="6"/>
        <v>0</v>
      </c>
      <c r="I139" s="139"/>
      <c r="J139" s="208"/>
      <c r="K139" s="252"/>
      <c r="L139" s="252"/>
      <c r="M139" s="139"/>
      <c r="N139" s="139"/>
      <c r="O139" s="188"/>
      <c r="P139" s="141"/>
      <c r="Q139" s="191">
        <f t="shared" si="7"/>
        <v>0</v>
      </c>
      <c r="R139" s="192" t="str">
        <f t="shared" si="8"/>
        <v/>
      </c>
      <c r="S139" s="192">
        <f t="shared" si="9"/>
        <v>0</v>
      </c>
      <c r="T139" s="193"/>
      <c r="U139" s="191">
        <f t="shared" ref="U139:V139" si="125">C139/100</f>
        <v>0</v>
      </c>
      <c r="V139" s="191">
        <f t="shared" si="125"/>
        <v>0</v>
      </c>
      <c r="W139" s="191">
        <f t="shared" si="12"/>
        <v>0</v>
      </c>
      <c r="X139" s="194">
        <f t="shared" si="13"/>
        <v>0</v>
      </c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</row>
    <row r="140" ht="27.0" customHeight="1">
      <c r="A140" s="174">
        <v>109.0</v>
      </c>
      <c r="B140" s="186"/>
      <c r="C140" s="186"/>
      <c r="D140" s="186"/>
      <c r="E140" s="186"/>
      <c r="F140" s="187" t="str">
        <f t="shared" si="5"/>
        <v/>
      </c>
      <c r="G140" s="186"/>
      <c r="H140" s="188">
        <f t="shared" si="6"/>
        <v>0</v>
      </c>
      <c r="I140" s="139"/>
      <c r="J140" s="208"/>
      <c r="K140" s="252"/>
      <c r="L140" s="252"/>
      <c r="M140" s="139"/>
      <c r="N140" s="139"/>
      <c r="O140" s="188"/>
      <c r="P140" s="141"/>
      <c r="Q140" s="191">
        <f t="shared" si="7"/>
        <v>0</v>
      </c>
      <c r="R140" s="192" t="str">
        <f t="shared" si="8"/>
        <v/>
      </c>
      <c r="S140" s="192">
        <f t="shared" si="9"/>
        <v>0</v>
      </c>
      <c r="T140" s="193"/>
      <c r="U140" s="191">
        <f t="shared" ref="U140:V140" si="126">C140/100</f>
        <v>0</v>
      </c>
      <c r="V140" s="191">
        <f t="shared" si="126"/>
        <v>0</v>
      </c>
      <c r="W140" s="191">
        <f t="shared" si="12"/>
        <v>0</v>
      </c>
      <c r="X140" s="194">
        <f t="shared" si="13"/>
        <v>0</v>
      </c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</row>
    <row r="141" ht="27.0" customHeight="1">
      <c r="A141" s="174">
        <v>110.0</v>
      </c>
      <c r="B141" s="186"/>
      <c r="C141" s="186"/>
      <c r="D141" s="186"/>
      <c r="E141" s="186"/>
      <c r="F141" s="187" t="str">
        <f t="shared" si="5"/>
        <v/>
      </c>
      <c r="G141" s="186"/>
      <c r="H141" s="188">
        <f t="shared" si="6"/>
        <v>0</v>
      </c>
      <c r="I141" s="139"/>
      <c r="J141" s="208"/>
      <c r="K141" s="252"/>
      <c r="L141" s="252"/>
      <c r="M141" s="139"/>
      <c r="N141" s="139"/>
      <c r="O141" s="188"/>
      <c r="P141" s="141"/>
      <c r="Q141" s="191">
        <f t="shared" si="7"/>
        <v>0</v>
      </c>
      <c r="R141" s="192" t="str">
        <f t="shared" si="8"/>
        <v/>
      </c>
      <c r="S141" s="192">
        <f t="shared" si="9"/>
        <v>0</v>
      </c>
      <c r="T141" s="193"/>
      <c r="U141" s="191">
        <f t="shared" ref="U141:V141" si="127">C141/100</f>
        <v>0</v>
      </c>
      <c r="V141" s="191">
        <f t="shared" si="127"/>
        <v>0</v>
      </c>
      <c r="W141" s="191">
        <f t="shared" si="12"/>
        <v>0</v>
      </c>
      <c r="X141" s="194">
        <f t="shared" si="13"/>
        <v>0</v>
      </c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</row>
    <row r="142" ht="27.0" customHeight="1">
      <c r="A142" s="174">
        <v>111.0</v>
      </c>
      <c r="B142" s="186"/>
      <c r="C142" s="186"/>
      <c r="D142" s="186"/>
      <c r="E142" s="186"/>
      <c r="F142" s="187" t="str">
        <f t="shared" si="5"/>
        <v/>
      </c>
      <c r="G142" s="186"/>
      <c r="H142" s="188">
        <f t="shared" si="6"/>
        <v>0</v>
      </c>
      <c r="I142" s="139"/>
      <c r="J142" s="208"/>
      <c r="K142" s="252"/>
      <c r="L142" s="252"/>
      <c r="M142" s="139"/>
      <c r="N142" s="139"/>
      <c r="O142" s="188"/>
      <c r="P142" s="141"/>
      <c r="Q142" s="191">
        <f t="shared" si="7"/>
        <v>0</v>
      </c>
      <c r="R142" s="192" t="str">
        <f t="shared" si="8"/>
        <v/>
      </c>
      <c r="S142" s="192">
        <f t="shared" si="9"/>
        <v>0</v>
      </c>
      <c r="T142" s="193"/>
      <c r="U142" s="191">
        <f t="shared" ref="U142:V142" si="128">C142/100</f>
        <v>0</v>
      </c>
      <c r="V142" s="191">
        <f t="shared" si="128"/>
        <v>0</v>
      </c>
      <c r="W142" s="191">
        <f t="shared" si="12"/>
        <v>0</v>
      </c>
      <c r="X142" s="194">
        <f t="shared" si="13"/>
        <v>0</v>
      </c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</row>
    <row r="143" ht="27.0" customHeight="1">
      <c r="A143" s="174">
        <v>112.0</v>
      </c>
      <c r="B143" s="186"/>
      <c r="C143" s="186"/>
      <c r="D143" s="186"/>
      <c r="E143" s="186"/>
      <c r="F143" s="187" t="str">
        <f t="shared" si="5"/>
        <v/>
      </c>
      <c r="G143" s="186"/>
      <c r="H143" s="188">
        <f t="shared" si="6"/>
        <v>0</v>
      </c>
      <c r="I143" s="139"/>
      <c r="J143" s="208"/>
      <c r="K143" s="252"/>
      <c r="L143" s="252"/>
      <c r="M143" s="139"/>
      <c r="N143" s="139"/>
      <c r="O143" s="188"/>
      <c r="P143" s="141"/>
      <c r="Q143" s="191">
        <f t="shared" si="7"/>
        <v>0</v>
      </c>
      <c r="R143" s="192" t="str">
        <f t="shared" si="8"/>
        <v/>
      </c>
      <c r="S143" s="192">
        <f t="shared" si="9"/>
        <v>0</v>
      </c>
      <c r="T143" s="193"/>
      <c r="U143" s="191">
        <f t="shared" ref="U143:V143" si="129">C143/100</f>
        <v>0</v>
      </c>
      <c r="V143" s="191">
        <f t="shared" si="129"/>
        <v>0</v>
      </c>
      <c r="W143" s="191">
        <f t="shared" si="12"/>
        <v>0</v>
      </c>
      <c r="X143" s="194">
        <f t="shared" si="13"/>
        <v>0</v>
      </c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</row>
    <row r="144" ht="27.0" customHeight="1">
      <c r="A144" s="174">
        <v>113.0</v>
      </c>
      <c r="B144" s="186"/>
      <c r="C144" s="186"/>
      <c r="D144" s="186"/>
      <c r="E144" s="186"/>
      <c r="F144" s="187" t="str">
        <f t="shared" si="5"/>
        <v/>
      </c>
      <c r="G144" s="186"/>
      <c r="H144" s="188">
        <f t="shared" si="6"/>
        <v>0</v>
      </c>
      <c r="I144" s="139"/>
      <c r="J144" s="208"/>
      <c r="K144" s="252"/>
      <c r="L144" s="252"/>
      <c r="M144" s="139"/>
      <c r="N144" s="139"/>
      <c r="O144" s="188"/>
      <c r="P144" s="141"/>
      <c r="Q144" s="191">
        <f t="shared" si="7"/>
        <v>0</v>
      </c>
      <c r="R144" s="192" t="str">
        <f t="shared" si="8"/>
        <v/>
      </c>
      <c r="S144" s="192">
        <f t="shared" si="9"/>
        <v>0</v>
      </c>
      <c r="T144" s="193"/>
      <c r="U144" s="191">
        <f t="shared" ref="U144:V144" si="130">C144/100</f>
        <v>0</v>
      </c>
      <c r="V144" s="191">
        <f t="shared" si="130"/>
        <v>0</v>
      </c>
      <c r="W144" s="191">
        <f t="shared" si="12"/>
        <v>0</v>
      </c>
      <c r="X144" s="194">
        <f t="shared" si="13"/>
        <v>0</v>
      </c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</row>
    <row r="145" ht="27.0" customHeight="1">
      <c r="A145" s="174">
        <v>114.0</v>
      </c>
      <c r="B145" s="186"/>
      <c r="C145" s="186"/>
      <c r="D145" s="186"/>
      <c r="E145" s="186"/>
      <c r="F145" s="187" t="str">
        <f t="shared" si="5"/>
        <v/>
      </c>
      <c r="G145" s="186"/>
      <c r="H145" s="188">
        <f t="shared" si="6"/>
        <v>0</v>
      </c>
      <c r="I145" s="139"/>
      <c r="J145" s="208"/>
      <c r="K145" s="252"/>
      <c r="L145" s="252"/>
      <c r="M145" s="139"/>
      <c r="N145" s="139"/>
      <c r="O145" s="188"/>
      <c r="P145" s="141"/>
      <c r="Q145" s="191">
        <f t="shared" si="7"/>
        <v>0</v>
      </c>
      <c r="R145" s="192" t="str">
        <f t="shared" si="8"/>
        <v/>
      </c>
      <c r="S145" s="192">
        <f t="shared" si="9"/>
        <v>0</v>
      </c>
      <c r="T145" s="193"/>
      <c r="U145" s="191">
        <f t="shared" ref="U145:V145" si="131">C145/100</f>
        <v>0</v>
      </c>
      <c r="V145" s="191">
        <f t="shared" si="131"/>
        <v>0</v>
      </c>
      <c r="W145" s="191">
        <f t="shared" si="12"/>
        <v>0</v>
      </c>
      <c r="X145" s="194">
        <f t="shared" si="13"/>
        <v>0</v>
      </c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</row>
    <row r="146" ht="27.0" customHeight="1">
      <c r="A146" s="174">
        <v>115.0</v>
      </c>
      <c r="B146" s="186"/>
      <c r="C146" s="186"/>
      <c r="D146" s="186"/>
      <c r="E146" s="186"/>
      <c r="F146" s="187" t="str">
        <f t="shared" si="5"/>
        <v/>
      </c>
      <c r="G146" s="186"/>
      <c r="H146" s="188">
        <f t="shared" si="6"/>
        <v>0</v>
      </c>
      <c r="I146" s="139"/>
      <c r="J146" s="208"/>
      <c r="K146" s="252"/>
      <c r="L146" s="252"/>
      <c r="M146" s="139"/>
      <c r="N146" s="139"/>
      <c r="O146" s="188"/>
      <c r="P146" s="141"/>
      <c r="Q146" s="191">
        <f t="shared" si="7"/>
        <v>0</v>
      </c>
      <c r="R146" s="192" t="str">
        <f t="shared" si="8"/>
        <v/>
      </c>
      <c r="S146" s="192">
        <f t="shared" si="9"/>
        <v>0</v>
      </c>
      <c r="T146" s="193"/>
      <c r="U146" s="191">
        <f t="shared" ref="U146:V146" si="132">C146/100</f>
        <v>0</v>
      </c>
      <c r="V146" s="191">
        <f t="shared" si="132"/>
        <v>0</v>
      </c>
      <c r="W146" s="191">
        <f t="shared" si="12"/>
        <v>0</v>
      </c>
      <c r="X146" s="194">
        <f t="shared" si="13"/>
        <v>0</v>
      </c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</row>
    <row r="147" ht="27.0" customHeight="1">
      <c r="A147" s="174">
        <v>116.0</v>
      </c>
      <c r="B147" s="186"/>
      <c r="C147" s="186"/>
      <c r="D147" s="186"/>
      <c r="E147" s="186"/>
      <c r="F147" s="187" t="str">
        <f t="shared" si="5"/>
        <v/>
      </c>
      <c r="G147" s="186"/>
      <c r="H147" s="188">
        <f t="shared" si="6"/>
        <v>0</v>
      </c>
      <c r="I147" s="139"/>
      <c r="J147" s="208"/>
      <c r="K147" s="252"/>
      <c r="L147" s="252"/>
      <c r="M147" s="139"/>
      <c r="N147" s="139"/>
      <c r="O147" s="188"/>
      <c r="P147" s="141"/>
      <c r="Q147" s="191">
        <f t="shared" si="7"/>
        <v>0</v>
      </c>
      <c r="R147" s="192" t="str">
        <f t="shared" si="8"/>
        <v/>
      </c>
      <c r="S147" s="192">
        <f t="shared" si="9"/>
        <v>0</v>
      </c>
      <c r="T147" s="193"/>
      <c r="U147" s="191">
        <f t="shared" ref="U147:V147" si="133">C147/100</f>
        <v>0</v>
      </c>
      <c r="V147" s="191">
        <f t="shared" si="133"/>
        <v>0</v>
      </c>
      <c r="W147" s="191">
        <f t="shared" si="12"/>
        <v>0</v>
      </c>
      <c r="X147" s="194">
        <f t="shared" si="13"/>
        <v>0</v>
      </c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</row>
    <row r="148" ht="27.0" customHeight="1">
      <c r="A148" s="174">
        <v>117.0</v>
      </c>
      <c r="B148" s="186"/>
      <c r="C148" s="186"/>
      <c r="D148" s="186"/>
      <c r="E148" s="186"/>
      <c r="F148" s="187" t="str">
        <f t="shared" si="5"/>
        <v/>
      </c>
      <c r="G148" s="186"/>
      <c r="H148" s="188">
        <f t="shared" si="6"/>
        <v>0</v>
      </c>
      <c r="I148" s="139"/>
      <c r="J148" s="208"/>
      <c r="K148" s="252"/>
      <c r="L148" s="252"/>
      <c r="M148" s="139"/>
      <c r="N148" s="139"/>
      <c r="O148" s="188"/>
      <c r="P148" s="141"/>
      <c r="Q148" s="191">
        <f t="shared" si="7"/>
        <v>0</v>
      </c>
      <c r="R148" s="192" t="str">
        <f t="shared" si="8"/>
        <v/>
      </c>
      <c r="S148" s="192">
        <f t="shared" si="9"/>
        <v>0</v>
      </c>
      <c r="T148" s="193"/>
      <c r="U148" s="191">
        <f t="shared" ref="U148:V148" si="134">C148/100</f>
        <v>0</v>
      </c>
      <c r="V148" s="191">
        <f t="shared" si="134"/>
        <v>0</v>
      </c>
      <c r="W148" s="191">
        <f t="shared" si="12"/>
        <v>0</v>
      </c>
      <c r="X148" s="194">
        <f t="shared" si="13"/>
        <v>0</v>
      </c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</row>
    <row r="149" ht="27.0" customHeight="1">
      <c r="A149" s="174">
        <v>118.0</v>
      </c>
      <c r="B149" s="186"/>
      <c r="C149" s="186"/>
      <c r="D149" s="186"/>
      <c r="E149" s="186"/>
      <c r="F149" s="187" t="str">
        <f t="shared" si="5"/>
        <v/>
      </c>
      <c r="G149" s="186"/>
      <c r="H149" s="188">
        <f t="shared" si="6"/>
        <v>0</v>
      </c>
      <c r="I149" s="139"/>
      <c r="J149" s="208"/>
      <c r="K149" s="252"/>
      <c r="L149" s="252"/>
      <c r="M149" s="139"/>
      <c r="N149" s="139"/>
      <c r="O149" s="188"/>
      <c r="P149" s="141"/>
      <c r="Q149" s="191">
        <f t="shared" si="7"/>
        <v>0</v>
      </c>
      <c r="R149" s="192" t="str">
        <f t="shared" si="8"/>
        <v/>
      </c>
      <c r="S149" s="192">
        <f t="shared" si="9"/>
        <v>0</v>
      </c>
      <c r="T149" s="193"/>
      <c r="U149" s="191">
        <f t="shared" ref="U149:V149" si="135">C149/100</f>
        <v>0</v>
      </c>
      <c r="V149" s="191">
        <f t="shared" si="135"/>
        <v>0</v>
      </c>
      <c r="W149" s="191">
        <f t="shared" si="12"/>
        <v>0</v>
      </c>
      <c r="X149" s="194">
        <f t="shared" si="13"/>
        <v>0</v>
      </c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</row>
    <row r="150" ht="27.0" customHeight="1">
      <c r="A150" s="174">
        <v>119.0</v>
      </c>
      <c r="B150" s="186"/>
      <c r="C150" s="186"/>
      <c r="D150" s="186"/>
      <c r="E150" s="186"/>
      <c r="F150" s="187" t="str">
        <f t="shared" si="5"/>
        <v/>
      </c>
      <c r="G150" s="186"/>
      <c r="H150" s="188">
        <f t="shared" si="6"/>
        <v>0</v>
      </c>
      <c r="I150" s="139"/>
      <c r="J150" s="208"/>
      <c r="K150" s="252"/>
      <c r="L150" s="252"/>
      <c r="M150" s="139"/>
      <c r="N150" s="139"/>
      <c r="O150" s="188"/>
      <c r="P150" s="141"/>
      <c r="Q150" s="191">
        <f t="shared" si="7"/>
        <v>0</v>
      </c>
      <c r="R150" s="192" t="str">
        <f t="shared" si="8"/>
        <v/>
      </c>
      <c r="S150" s="192">
        <f t="shared" si="9"/>
        <v>0</v>
      </c>
      <c r="T150" s="193"/>
      <c r="U150" s="191">
        <f t="shared" ref="U150:V150" si="136">C150/100</f>
        <v>0</v>
      </c>
      <c r="V150" s="191">
        <f t="shared" si="136"/>
        <v>0</v>
      </c>
      <c r="W150" s="191">
        <f t="shared" si="12"/>
        <v>0</v>
      </c>
      <c r="X150" s="194">
        <f t="shared" si="13"/>
        <v>0</v>
      </c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</row>
    <row r="151" ht="27.0" customHeight="1">
      <c r="A151" s="174">
        <v>120.0</v>
      </c>
      <c r="B151" s="186"/>
      <c r="C151" s="186"/>
      <c r="D151" s="186"/>
      <c r="E151" s="186"/>
      <c r="F151" s="187" t="str">
        <f t="shared" si="5"/>
        <v/>
      </c>
      <c r="G151" s="186"/>
      <c r="H151" s="188">
        <f t="shared" si="6"/>
        <v>0</v>
      </c>
      <c r="I151" s="139"/>
      <c r="J151" s="208"/>
      <c r="K151" s="252"/>
      <c r="L151" s="252"/>
      <c r="M151" s="139"/>
      <c r="N151" s="139"/>
      <c r="O151" s="188"/>
      <c r="P151" s="141"/>
      <c r="Q151" s="191">
        <f t="shared" si="7"/>
        <v>0</v>
      </c>
      <c r="R151" s="192" t="str">
        <f t="shared" si="8"/>
        <v/>
      </c>
      <c r="S151" s="192">
        <f t="shared" si="9"/>
        <v>0</v>
      </c>
      <c r="T151" s="193"/>
      <c r="U151" s="191">
        <f t="shared" ref="U151:V151" si="137">C151/100</f>
        <v>0</v>
      </c>
      <c r="V151" s="191">
        <f t="shared" si="137"/>
        <v>0</v>
      </c>
      <c r="W151" s="191">
        <f t="shared" si="12"/>
        <v>0</v>
      </c>
      <c r="X151" s="194">
        <f t="shared" si="13"/>
        <v>0</v>
      </c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</row>
    <row r="152" ht="27.0" customHeight="1">
      <c r="A152" s="174">
        <v>121.0</v>
      </c>
      <c r="B152" s="186"/>
      <c r="C152" s="186"/>
      <c r="D152" s="186"/>
      <c r="E152" s="186"/>
      <c r="F152" s="187" t="str">
        <f t="shared" si="5"/>
        <v/>
      </c>
      <c r="G152" s="186"/>
      <c r="H152" s="188">
        <f t="shared" si="6"/>
        <v>0</v>
      </c>
      <c r="I152" s="139"/>
      <c r="J152" s="208"/>
      <c r="K152" s="252"/>
      <c r="L152" s="252"/>
      <c r="M152" s="139"/>
      <c r="N152" s="139"/>
      <c r="O152" s="188"/>
      <c r="P152" s="141"/>
      <c r="Q152" s="191">
        <f t="shared" si="7"/>
        <v>0</v>
      </c>
      <c r="R152" s="192" t="str">
        <f t="shared" si="8"/>
        <v/>
      </c>
      <c r="S152" s="192">
        <f t="shared" si="9"/>
        <v>0</v>
      </c>
      <c r="T152" s="193"/>
      <c r="U152" s="191">
        <f t="shared" ref="U152:V152" si="138">C152/100</f>
        <v>0</v>
      </c>
      <c r="V152" s="191">
        <f t="shared" si="138"/>
        <v>0</v>
      </c>
      <c r="W152" s="191">
        <f t="shared" si="12"/>
        <v>0</v>
      </c>
      <c r="X152" s="194">
        <f t="shared" si="13"/>
        <v>0</v>
      </c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</row>
    <row r="153" ht="27.0" customHeight="1">
      <c r="A153" s="174">
        <v>122.0</v>
      </c>
      <c r="B153" s="186"/>
      <c r="C153" s="186"/>
      <c r="D153" s="186"/>
      <c r="E153" s="186"/>
      <c r="F153" s="187" t="str">
        <f t="shared" si="5"/>
        <v/>
      </c>
      <c r="G153" s="186"/>
      <c r="H153" s="188">
        <f t="shared" si="6"/>
        <v>0</v>
      </c>
      <c r="I153" s="139"/>
      <c r="J153" s="208"/>
      <c r="K153" s="252"/>
      <c r="L153" s="252"/>
      <c r="M153" s="139"/>
      <c r="N153" s="139"/>
      <c r="O153" s="188"/>
      <c r="P153" s="141"/>
      <c r="Q153" s="191">
        <f t="shared" si="7"/>
        <v>0</v>
      </c>
      <c r="R153" s="192" t="str">
        <f t="shared" si="8"/>
        <v/>
      </c>
      <c r="S153" s="192">
        <f t="shared" si="9"/>
        <v>0</v>
      </c>
      <c r="T153" s="193"/>
      <c r="U153" s="191">
        <f t="shared" ref="U153:V153" si="139">C153/100</f>
        <v>0</v>
      </c>
      <c r="V153" s="191">
        <f t="shared" si="139"/>
        <v>0</v>
      </c>
      <c r="W153" s="191">
        <f t="shared" si="12"/>
        <v>0</v>
      </c>
      <c r="X153" s="194">
        <f t="shared" si="13"/>
        <v>0</v>
      </c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</row>
    <row r="154" ht="27.0" customHeight="1">
      <c r="A154" s="174">
        <v>123.0</v>
      </c>
      <c r="B154" s="186"/>
      <c r="C154" s="186"/>
      <c r="D154" s="186"/>
      <c r="E154" s="186"/>
      <c r="F154" s="187" t="str">
        <f t="shared" si="5"/>
        <v/>
      </c>
      <c r="G154" s="186"/>
      <c r="H154" s="188">
        <f t="shared" si="6"/>
        <v>0</v>
      </c>
      <c r="I154" s="139"/>
      <c r="J154" s="208"/>
      <c r="K154" s="252"/>
      <c r="L154" s="252"/>
      <c r="M154" s="139"/>
      <c r="N154" s="139"/>
      <c r="O154" s="188"/>
      <c r="P154" s="141"/>
      <c r="Q154" s="191">
        <f t="shared" si="7"/>
        <v>0</v>
      </c>
      <c r="R154" s="192" t="str">
        <f t="shared" si="8"/>
        <v/>
      </c>
      <c r="S154" s="192">
        <f t="shared" si="9"/>
        <v>0</v>
      </c>
      <c r="T154" s="193"/>
      <c r="U154" s="191">
        <f t="shared" ref="U154:V154" si="140">C154/100</f>
        <v>0</v>
      </c>
      <c r="V154" s="191">
        <f t="shared" si="140"/>
        <v>0</v>
      </c>
      <c r="W154" s="191">
        <f t="shared" si="12"/>
        <v>0</v>
      </c>
      <c r="X154" s="194">
        <f t="shared" si="13"/>
        <v>0</v>
      </c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</row>
    <row r="155" ht="27.0" customHeight="1">
      <c r="A155" s="174">
        <v>124.0</v>
      </c>
      <c r="B155" s="186"/>
      <c r="C155" s="186"/>
      <c r="D155" s="186"/>
      <c r="E155" s="186"/>
      <c r="F155" s="187" t="str">
        <f t="shared" si="5"/>
        <v/>
      </c>
      <c r="G155" s="186"/>
      <c r="H155" s="188">
        <f t="shared" si="6"/>
        <v>0</v>
      </c>
      <c r="I155" s="139"/>
      <c r="J155" s="208"/>
      <c r="K155" s="252"/>
      <c r="L155" s="252"/>
      <c r="M155" s="139"/>
      <c r="N155" s="139"/>
      <c r="O155" s="188"/>
      <c r="P155" s="141"/>
      <c r="Q155" s="191">
        <f t="shared" si="7"/>
        <v>0</v>
      </c>
      <c r="R155" s="192" t="str">
        <f t="shared" si="8"/>
        <v/>
      </c>
      <c r="S155" s="192">
        <f t="shared" si="9"/>
        <v>0</v>
      </c>
      <c r="T155" s="193"/>
      <c r="U155" s="191">
        <f t="shared" ref="U155:V155" si="141">C155/100</f>
        <v>0</v>
      </c>
      <c r="V155" s="191">
        <f t="shared" si="141"/>
        <v>0</v>
      </c>
      <c r="W155" s="191">
        <f t="shared" si="12"/>
        <v>0</v>
      </c>
      <c r="X155" s="194">
        <f t="shared" si="13"/>
        <v>0</v>
      </c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</row>
    <row r="156" ht="27.0" customHeight="1">
      <c r="A156" s="174">
        <v>125.0</v>
      </c>
      <c r="B156" s="186"/>
      <c r="C156" s="186"/>
      <c r="D156" s="186"/>
      <c r="E156" s="186"/>
      <c r="F156" s="187" t="str">
        <f t="shared" si="5"/>
        <v/>
      </c>
      <c r="G156" s="186"/>
      <c r="H156" s="188">
        <f t="shared" si="6"/>
        <v>0</v>
      </c>
      <c r="I156" s="139"/>
      <c r="J156" s="208"/>
      <c r="K156" s="252"/>
      <c r="L156" s="252"/>
      <c r="M156" s="139"/>
      <c r="N156" s="139"/>
      <c r="O156" s="188"/>
      <c r="P156" s="141"/>
      <c r="Q156" s="191">
        <f t="shared" si="7"/>
        <v>0</v>
      </c>
      <c r="R156" s="192" t="str">
        <f t="shared" si="8"/>
        <v/>
      </c>
      <c r="S156" s="192">
        <f t="shared" si="9"/>
        <v>0</v>
      </c>
      <c r="T156" s="193"/>
      <c r="U156" s="191">
        <f t="shared" ref="U156:V156" si="142">C156/100</f>
        <v>0</v>
      </c>
      <c r="V156" s="191">
        <f t="shared" si="142"/>
        <v>0</v>
      </c>
      <c r="W156" s="191">
        <f t="shared" si="12"/>
        <v>0</v>
      </c>
      <c r="X156" s="194">
        <f t="shared" si="13"/>
        <v>0</v>
      </c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</row>
    <row r="157" ht="27.0" customHeight="1">
      <c r="A157" s="174">
        <v>126.0</v>
      </c>
      <c r="B157" s="186"/>
      <c r="C157" s="186"/>
      <c r="D157" s="186"/>
      <c r="E157" s="186"/>
      <c r="F157" s="187" t="str">
        <f t="shared" si="5"/>
        <v/>
      </c>
      <c r="G157" s="186"/>
      <c r="H157" s="188">
        <f t="shared" si="6"/>
        <v>0</v>
      </c>
      <c r="I157" s="139"/>
      <c r="J157" s="208"/>
      <c r="K157" s="252"/>
      <c r="L157" s="252"/>
      <c r="M157" s="139"/>
      <c r="N157" s="139"/>
      <c r="O157" s="188"/>
      <c r="P157" s="141"/>
      <c r="Q157" s="191">
        <f t="shared" si="7"/>
        <v>0</v>
      </c>
      <c r="R157" s="192" t="str">
        <f t="shared" si="8"/>
        <v/>
      </c>
      <c r="S157" s="192">
        <f t="shared" si="9"/>
        <v>0</v>
      </c>
      <c r="T157" s="193"/>
      <c r="U157" s="191">
        <f t="shared" ref="U157:V157" si="143">C157/100</f>
        <v>0</v>
      </c>
      <c r="V157" s="191">
        <f t="shared" si="143"/>
        <v>0</v>
      </c>
      <c r="W157" s="191">
        <f t="shared" si="12"/>
        <v>0</v>
      </c>
      <c r="X157" s="194">
        <f t="shared" si="13"/>
        <v>0</v>
      </c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</row>
    <row r="158" ht="27.0" customHeight="1">
      <c r="A158" s="174">
        <v>127.0</v>
      </c>
      <c r="B158" s="186"/>
      <c r="C158" s="186"/>
      <c r="D158" s="186"/>
      <c r="E158" s="186"/>
      <c r="F158" s="187" t="str">
        <f t="shared" si="5"/>
        <v/>
      </c>
      <c r="G158" s="186"/>
      <c r="H158" s="188">
        <f t="shared" si="6"/>
        <v>0</v>
      </c>
      <c r="I158" s="139"/>
      <c r="J158" s="208"/>
      <c r="K158" s="252"/>
      <c r="L158" s="252"/>
      <c r="M158" s="139"/>
      <c r="N158" s="139"/>
      <c r="O158" s="188"/>
      <c r="P158" s="141"/>
      <c r="Q158" s="191">
        <f t="shared" si="7"/>
        <v>0</v>
      </c>
      <c r="R158" s="192" t="str">
        <f t="shared" si="8"/>
        <v/>
      </c>
      <c r="S158" s="192">
        <f t="shared" si="9"/>
        <v>0</v>
      </c>
      <c r="T158" s="193"/>
      <c r="U158" s="191">
        <f t="shared" ref="U158:V158" si="144">C158/100</f>
        <v>0</v>
      </c>
      <c r="V158" s="191">
        <f t="shared" si="144"/>
        <v>0</v>
      </c>
      <c r="W158" s="191">
        <f t="shared" si="12"/>
        <v>0</v>
      </c>
      <c r="X158" s="194">
        <f t="shared" si="13"/>
        <v>0</v>
      </c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</row>
    <row r="159" ht="27.0" customHeight="1">
      <c r="A159" s="174">
        <v>128.0</v>
      </c>
      <c r="B159" s="186"/>
      <c r="C159" s="186"/>
      <c r="D159" s="186"/>
      <c r="E159" s="186"/>
      <c r="F159" s="187" t="str">
        <f t="shared" si="5"/>
        <v/>
      </c>
      <c r="G159" s="186"/>
      <c r="H159" s="188">
        <f t="shared" si="6"/>
        <v>0</v>
      </c>
      <c r="I159" s="139"/>
      <c r="J159" s="208"/>
      <c r="K159" s="252"/>
      <c r="L159" s="252"/>
      <c r="M159" s="139"/>
      <c r="N159" s="139"/>
      <c r="O159" s="188"/>
      <c r="P159" s="141"/>
      <c r="Q159" s="191">
        <f t="shared" si="7"/>
        <v>0</v>
      </c>
      <c r="R159" s="192" t="str">
        <f t="shared" si="8"/>
        <v/>
      </c>
      <c r="S159" s="192">
        <f t="shared" si="9"/>
        <v>0</v>
      </c>
      <c r="T159" s="193"/>
      <c r="U159" s="191">
        <f t="shared" ref="U159:V159" si="145">C159/100</f>
        <v>0</v>
      </c>
      <c r="V159" s="191">
        <f t="shared" si="145"/>
        <v>0</v>
      </c>
      <c r="W159" s="191">
        <f t="shared" si="12"/>
        <v>0</v>
      </c>
      <c r="X159" s="194">
        <f t="shared" si="13"/>
        <v>0</v>
      </c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</row>
    <row r="160" ht="27.0" customHeight="1">
      <c r="A160" s="174">
        <v>129.0</v>
      </c>
      <c r="B160" s="186"/>
      <c r="C160" s="186"/>
      <c r="D160" s="186"/>
      <c r="E160" s="186"/>
      <c r="F160" s="187" t="str">
        <f t="shared" si="5"/>
        <v/>
      </c>
      <c r="G160" s="186"/>
      <c r="H160" s="188">
        <f t="shared" si="6"/>
        <v>0</v>
      </c>
      <c r="I160" s="139"/>
      <c r="J160" s="208"/>
      <c r="K160" s="252"/>
      <c r="L160" s="252"/>
      <c r="M160" s="139"/>
      <c r="N160" s="139"/>
      <c r="O160" s="188"/>
      <c r="P160" s="141"/>
      <c r="Q160" s="191">
        <f t="shared" si="7"/>
        <v>0</v>
      </c>
      <c r="R160" s="192" t="str">
        <f t="shared" si="8"/>
        <v/>
      </c>
      <c r="S160" s="192">
        <f t="shared" si="9"/>
        <v>0</v>
      </c>
      <c r="T160" s="193"/>
      <c r="U160" s="191">
        <f t="shared" ref="U160:V160" si="146">C160/100</f>
        <v>0</v>
      </c>
      <c r="V160" s="191">
        <f t="shared" si="146"/>
        <v>0</v>
      </c>
      <c r="W160" s="191">
        <f t="shared" si="12"/>
        <v>0</v>
      </c>
      <c r="X160" s="194">
        <f t="shared" si="13"/>
        <v>0</v>
      </c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</row>
    <row r="161" ht="27.0" customHeight="1">
      <c r="A161" s="174">
        <v>130.0</v>
      </c>
      <c r="B161" s="186"/>
      <c r="C161" s="186"/>
      <c r="D161" s="186"/>
      <c r="E161" s="186"/>
      <c r="F161" s="187" t="str">
        <f t="shared" si="5"/>
        <v/>
      </c>
      <c r="G161" s="186"/>
      <c r="H161" s="188">
        <f t="shared" si="6"/>
        <v>0</v>
      </c>
      <c r="I161" s="139"/>
      <c r="J161" s="208"/>
      <c r="K161" s="252"/>
      <c r="L161" s="252"/>
      <c r="M161" s="139"/>
      <c r="N161" s="139"/>
      <c r="O161" s="188"/>
      <c r="P161" s="141"/>
      <c r="Q161" s="191">
        <f t="shared" si="7"/>
        <v>0</v>
      </c>
      <c r="R161" s="192" t="str">
        <f t="shared" si="8"/>
        <v/>
      </c>
      <c r="S161" s="192">
        <f t="shared" si="9"/>
        <v>0</v>
      </c>
      <c r="T161" s="193"/>
      <c r="U161" s="191">
        <f t="shared" ref="U161:V161" si="147">C161/100</f>
        <v>0</v>
      </c>
      <c r="V161" s="191">
        <f t="shared" si="147"/>
        <v>0</v>
      </c>
      <c r="W161" s="191">
        <f t="shared" si="12"/>
        <v>0</v>
      </c>
      <c r="X161" s="194">
        <f t="shared" si="13"/>
        <v>0</v>
      </c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</row>
    <row r="162" ht="27.0" customHeight="1">
      <c r="A162" s="174">
        <v>131.0</v>
      </c>
      <c r="B162" s="186"/>
      <c r="C162" s="186"/>
      <c r="D162" s="186"/>
      <c r="E162" s="186"/>
      <c r="F162" s="187" t="str">
        <f t="shared" si="5"/>
        <v/>
      </c>
      <c r="G162" s="186"/>
      <c r="H162" s="188">
        <f t="shared" si="6"/>
        <v>0</v>
      </c>
      <c r="I162" s="139"/>
      <c r="J162" s="208"/>
      <c r="K162" s="252"/>
      <c r="L162" s="252"/>
      <c r="M162" s="139"/>
      <c r="N162" s="139"/>
      <c r="O162" s="188"/>
      <c r="P162" s="141"/>
      <c r="Q162" s="191">
        <f t="shared" si="7"/>
        <v>0</v>
      </c>
      <c r="R162" s="192" t="str">
        <f t="shared" si="8"/>
        <v/>
      </c>
      <c r="S162" s="192">
        <f t="shared" si="9"/>
        <v>0</v>
      </c>
      <c r="T162" s="193"/>
      <c r="U162" s="191">
        <f t="shared" ref="U162:V162" si="148">C162/100</f>
        <v>0</v>
      </c>
      <c r="V162" s="191">
        <f t="shared" si="148"/>
        <v>0</v>
      </c>
      <c r="W162" s="191">
        <f t="shared" si="12"/>
        <v>0</v>
      </c>
      <c r="X162" s="194">
        <f t="shared" si="13"/>
        <v>0</v>
      </c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</row>
    <row r="163" ht="27.0" customHeight="1">
      <c r="A163" s="174">
        <v>132.0</v>
      </c>
      <c r="B163" s="186"/>
      <c r="C163" s="186"/>
      <c r="D163" s="186"/>
      <c r="E163" s="186"/>
      <c r="F163" s="187" t="str">
        <f t="shared" si="5"/>
        <v/>
      </c>
      <c r="G163" s="186"/>
      <c r="H163" s="188">
        <f t="shared" si="6"/>
        <v>0</v>
      </c>
      <c r="I163" s="139"/>
      <c r="J163" s="208"/>
      <c r="K163" s="252"/>
      <c r="L163" s="252"/>
      <c r="M163" s="139"/>
      <c r="N163" s="139"/>
      <c r="O163" s="188"/>
      <c r="P163" s="141"/>
      <c r="Q163" s="191">
        <f t="shared" si="7"/>
        <v>0</v>
      </c>
      <c r="R163" s="192" t="str">
        <f t="shared" si="8"/>
        <v/>
      </c>
      <c r="S163" s="192">
        <f t="shared" si="9"/>
        <v>0</v>
      </c>
      <c r="T163" s="193"/>
      <c r="U163" s="191">
        <f t="shared" ref="U163:V163" si="149">C163/100</f>
        <v>0</v>
      </c>
      <c r="V163" s="191">
        <f t="shared" si="149"/>
        <v>0</v>
      </c>
      <c r="W163" s="191">
        <f t="shared" si="12"/>
        <v>0</v>
      </c>
      <c r="X163" s="194">
        <f t="shared" si="13"/>
        <v>0</v>
      </c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</row>
    <row r="164" ht="27.0" customHeight="1">
      <c r="A164" s="174">
        <v>133.0</v>
      </c>
      <c r="B164" s="186"/>
      <c r="C164" s="186"/>
      <c r="D164" s="186"/>
      <c r="E164" s="186"/>
      <c r="F164" s="187" t="str">
        <f t="shared" si="5"/>
        <v/>
      </c>
      <c r="G164" s="186"/>
      <c r="H164" s="188">
        <f t="shared" si="6"/>
        <v>0</v>
      </c>
      <c r="I164" s="139"/>
      <c r="J164" s="208"/>
      <c r="K164" s="252"/>
      <c r="L164" s="252"/>
      <c r="M164" s="139"/>
      <c r="N164" s="139"/>
      <c r="O164" s="188"/>
      <c r="P164" s="141"/>
      <c r="Q164" s="191">
        <f t="shared" si="7"/>
        <v>0</v>
      </c>
      <c r="R164" s="192" t="str">
        <f t="shared" si="8"/>
        <v/>
      </c>
      <c r="S164" s="192">
        <f t="shared" si="9"/>
        <v>0</v>
      </c>
      <c r="T164" s="193"/>
      <c r="U164" s="191">
        <f t="shared" ref="U164:V164" si="150">C164/100</f>
        <v>0</v>
      </c>
      <c r="V164" s="191">
        <f t="shared" si="150"/>
        <v>0</v>
      </c>
      <c r="W164" s="191">
        <f t="shared" si="12"/>
        <v>0</v>
      </c>
      <c r="X164" s="194">
        <f t="shared" si="13"/>
        <v>0</v>
      </c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</row>
    <row r="165" ht="27.0" customHeight="1">
      <c r="A165" s="174">
        <v>134.0</v>
      </c>
      <c r="B165" s="186"/>
      <c r="C165" s="186"/>
      <c r="D165" s="186"/>
      <c r="E165" s="186"/>
      <c r="F165" s="187" t="str">
        <f t="shared" si="5"/>
        <v/>
      </c>
      <c r="G165" s="186"/>
      <c r="H165" s="188">
        <f t="shared" si="6"/>
        <v>0</v>
      </c>
      <c r="I165" s="139"/>
      <c r="J165" s="208"/>
      <c r="K165" s="252"/>
      <c r="L165" s="252"/>
      <c r="M165" s="139"/>
      <c r="N165" s="139"/>
      <c r="O165" s="188"/>
      <c r="P165" s="141"/>
      <c r="Q165" s="191">
        <f t="shared" si="7"/>
        <v>0</v>
      </c>
      <c r="R165" s="192" t="str">
        <f t="shared" si="8"/>
        <v/>
      </c>
      <c r="S165" s="192">
        <f t="shared" si="9"/>
        <v>0</v>
      </c>
      <c r="T165" s="193"/>
      <c r="U165" s="191">
        <f t="shared" ref="U165:V165" si="151">C165/100</f>
        <v>0</v>
      </c>
      <c r="V165" s="191">
        <f t="shared" si="151"/>
        <v>0</v>
      </c>
      <c r="W165" s="191">
        <f t="shared" si="12"/>
        <v>0</v>
      </c>
      <c r="X165" s="194">
        <f t="shared" si="13"/>
        <v>0</v>
      </c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</row>
    <row r="166" ht="27.0" customHeight="1">
      <c r="A166" s="174">
        <v>135.0</v>
      </c>
      <c r="B166" s="186"/>
      <c r="C166" s="186"/>
      <c r="D166" s="186"/>
      <c r="E166" s="186"/>
      <c r="F166" s="187" t="str">
        <f t="shared" si="5"/>
        <v/>
      </c>
      <c r="G166" s="186"/>
      <c r="H166" s="188">
        <f t="shared" si="6"/>
        <v>0</v>
      </c>
      <c r="I166" s="139"/>
      <c r="J166" s="208"/>
      <c r="K166" s="252"/>
      <c r="L166" s="252"/>
      <c r="M166" s="139"/>
      <c r="N166" s="139"/>
      <c r="O166" s="188"/>
      <c r="P166" s="141"/>
      <c r="Q166" s="191">
        <f t="shared" si="7"/>
        <v>0</v>
      </c>
      <c r="R166" s="192" t="str">
        <f t="shared" si="8"/>
        <v/>
      </c>
      <c r="S166" s="192">
        <f t="shared" si="9"/>
        <v>0</v>
      </c>
      <c r="T166" s="193"/>
      <c r="U166" s="191">
        <f t="shared" ref="U166:V166" si="152">C166/100</f>
        <v>0</v>
      </c>
      <c r="V166" s="191">
        <f t="shared" si="152"/>
        <v>0</v>
      </c>
      <c r="W166" s="191">
        <f t="shared" si="12"/>
        <v>0</v>
      </c>
      <c r="X166" s="194">
        <f t="shared" si="13"/>
        <v>0</v>
      </c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</row>
    <row r="167" ht="27.0" customHeight="1">
      <c r="A167" s="174">
        <v>136.0</v>
      </c>
      <c r="B167" s="186"/>
      <c r="C167" s="186"/>
      <c r="D167" s="186"/>
      <c r="E167" s="186"/>
      <c r="F167" s="187" t="str">
        <f t="shared" si="5"/>
        <v/>
      </c>
      <c r="G167" s="186"/>
      <c r="H167" s="188">
        <f t="shared" si="6"/>
        <v>0</v>
      </c>
      <c r="I167" s="139"/>
      <c r="J167" s="208"/>
      <c r="K167" s="252"/>
      <c r="L167" s="252"/>
      <c r="M167" s="139"/>
      <c r="N167" s="139"/>
      <c r="O167" s="188"/>
      <c r="P167" s="141"/>
      <c r="Q167" s="191">
        <f t="shared" si="7"/>
        <v>0</v>
      </c>
      <c r="R167" s="192" t="str">
        <f t="shared" si="8"/>
        <v/>
      </c>
      <c r="S167" s="192">
        <f t="shared" si="9"/>
        <v>0</v>
      </c>
      <c r="T167" s="193"/>
      <c r="U167" s="191">
        <f t="shared" ref="U167:V167" si="153">C167/100</f>
        <v>0</v>
      </c>
      <c r="V167" s="191">
        <f t="shared" si="153"/>
        <v>0</v>
      </c>
      <c r="W167" s="191">
        <f t="shared" si="12"/>
        <v>0</v>
      </c>
      <c r="X167" s="194">
        <f t="shared" si="13"/>
        <v>0</v>
      </c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</row>
    <row r="168" ht="27.0" customHeight="1">
      <c r="A168" s="174">
        <v>137.0</v>
      </c>
      <c r="B168" s="186"/>
      <c r="C168" s="186"/>
      <c r="D168" s="186"/>
      <c r="E168" s="186"/>
      <c r="F168" s="187" t="str">
        <f t="shared" si="5"/>
        <v/>
      </c>
      <c r="G168" s="186"/>
      <c r="H168" s="188">
        <f t="shared" si="6"/>
        <v>0</v>
      </c>
      <c r="I168" s="139"/>
      <c r="J168" s="208"/>
      <c r="K168" s="252"/>
      <c r="L168" s="252"/>
      <c r="M168" s="139"/>
      <c r="N168" s="139"/>
      <c r="O168" s="188"/>
      <c r="P168" s="141"/>
      <c r="Q168" s="191">
        <f t="shared" si="7"/>
        <v>0</v>
      </c>
      <c r="R168" s="192" t="str">
        <f t="shared" si="8"/>
        <v/>
      </c>
      <c r="S168" s="192">
        <f t="shared" si="9"/>
        <v>0</v>
      </c>
      <c r="T168" s="193"/>
      <c r="U168" s="191">
        <f t="shared" ref="U168:V168" si="154">C168/100</f>
        <v>0</v>
      </c>
      <c r="V168" s="191">
        <f t="shared" si="154"/>
        <v>0</v>
      </c>
      <c r="W168" s="191">
        <f t="shared" si="12"/>
        <v>0</v>
      </c>
      <c r="X168" s="194">
        <f t="shared" si="13"/>
        <v>0</v>
      </c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</row>
    <row r="169" ht="27.0" customHeight="1">
      <c r="A169" s="174">
        <v>138.0</v>
      </c>
      <c r="B169" s="186"/>
      <c r="C169" s="186"/>
      <c r="D169" s="186"/>
      <c r="E169" s="186"/>
      <c r="F169" s="187" t="str">
        <f t="shared" si="5"/>
        <v/>
      </c>
      <c r="G169" s="186"/>
      <c r="H169" s="188">
        <f t="shared" si="6"/>
        <v>0</v>
      </c>
      <c r="I169" s="139"/>
      <c r="J169" s="208"/>
      <c r="K169" s="252"/>
      <c r="L169" s="252"/>
      <c r="M169" s="139"/>
      <c r="N169" s="139"/>
      <c r="O169" s="188"/>
      <c r="P169" s="141"/>
      <c r="Q169" s="191">
        <f t="shared" si="7"/>
        <v>0</v>
      </c>
      <c r="R169" s="192" t="str">
        <f t="shared" si="8"/>
        <v/>
      </c>
      <c r="S169" s="192">
        <f t="shared" si="9"/>
        <v>0</v>
      </c>
      <c r="T169" s="193"/>
      <c r="U169" s="191">
        <f t="shared" ref="U169:V169" si="155">C169/100</f>
        <v>0</v>
      </c>
      <c r="V169" s="191">
        <f t="shared" si="155"/>
        <v>0</v>
      </c>
      <c r="W169" s="191">
        <f t="shared" si="12"/>
        <v>0</v>
      </c>
      <c r="X169" s="194">
        <f t="shared" si="13"/>
        <v>0</v>
      </c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</row>
    <row r="170" ht="27.0" customHeight="1">
      <c r="A170" s="174">
        <v>139.0</v>
      </c>
      <c r="B170" s="186"/>
      <c r="C170" s="186"/>
      <c r="D170" s="186"/>
      <c r="E170" s="186"/>
      <c r="F170" s="187" t="str">
        <f t="shared" si="5"/>
        <v/>
      </c>
      <c r="G170" s="186"/>
      <c r="H170" s="188">
        <f t="shared" si="6"/>
        <v>0</v>
      </c>
      <c r="I170" s="139"/>
      <c r="J170" s="208"/>
      <c r="K170" s="252"/>
      <c r="L170" s="252"/>
      <c r="M170" s="139"/>
      <c r="N170" s="139"/>
      <c r="O170" s="188"/>
      <c r="P170" s="141"/>
      <c r="Q170" s="191">
        <f t="shared" si="7"/>
        <v>0</v>
      </c>
      <c r="R170" s="192" t="str">
        <f t="shared" si="8"/>
        <v/>
      </c>
      <c r="S170" s="192">
        <f t="shared" si="9"/>
        <v>0</v>
      </c>
      <c r="T170" s="193"/>
      <c r="U170" s="191">
        <f t="shared" ref="U170:V170" si="156">C170/100</f>
        <v>0</v>
      </c>
      <c r="V170" s="191">
        <f t="shared" si="156"/>
        <v>0</v>
      </c>
      <c r="W170" s="191">
        <f t="shared" si="12"/>
        <v>0</v>
      </c>
      <c r="X170" s="194">
        <f t="shared" si="13"/>
        <v>0</v>
      </c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</row>
    <row r="171" ht="27.0" customHeight="1">
      <c r="A171" s="174">
        <v>140.0</v>
      </c>
      <c r="B171" s="186"/>
      <c r="C171" s="186"/>
      <c r="D171" s="186"/>
      <c r="E171" s="186"/>
      <c r="F171" s="187" t="str">
        <f t="shared" si="5"/>
        <v/>
      </c>
      <c r="G171" s="186"/>
      <c r="H171" s="188">
        <f t="shared" si="6"/>
        <v>0</v>
      </c>
      <c r="I171" s="139"/>
      <c r="J171" s="208"/>
      <c r="K171" s="252"/>
      <c r="L171" s="252"/>
      <c r="M171" s="139"/>
      <c r="N171" s="139"/>
      <c r="O171" s="188"/>
      <c r="P171" s="141"/>
      <c r="Q171" s="191">
        <f t="shared" si="7"/>
        <v>0</v>
      </c>
      <c r="R171" s="192" t="str">
        <f t="shared" si="8"/>
        <v/>
      </c>
      <c r="S171" s="192">
        <f t="shared" si="9"/>
        <v>0</v>
      </c>
      <c r="T171" s="193"/>
      <c r="U171" s="191">
        <f t="shared" ref="U171:V171" si="157">C171/100</f>
        <v>0</v>
      </c>
      <c r="V171" s="191">
        <f t="shared" si="157"/>
        <v>0</v>
      </c>
      <c r="W171" s="191">
        <f t="shared" si="12"/>
        <v>0</v>
      </c>
      <c r="X171" s="194">
        <f t="shared" si="13"/>
        <v>0</v>
      </c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</row>
    <row r="172" ht="27.0" customHeight="1">
      <c r="A172" s="174">
        <v>141.0</v>
      </c>
      <c r="B172" s="186"/>
      <c r="C172" s="186"/>
      <c r="D172" s="186"/>
      <c r="E172" s="186"/>
      <c r="F172" s="187" t="str">
        <f t="shared" si="5"/>
        <v/>
      </c>
      <c r="G172" s="186"/>
      <c r="H172" s="188">
        <f t="shared" si="6"/>
        <v>0</v>
      </c>
      <c r="I172" s="139"/>
      <c r="J172" s="208"/>
      <c r="K172" s="252"/>
      <c r="L172" s="252"/>
      <c r="M172" s="139"/>
      <c r="N172" s="139"/>
      <c r="O172" s="188"/>
      <c r="P172" s="141"/>
      <c r="Q172" s="191">
        <f t="shared" si="7"/>
        <v>0</v>
      </c>
      <c r="R172" s="192" t="str">
        <f t="shared" si="8"/>
        <v/>
      </c>
      <c r="S172" s="192">
        <f t="shared" si="9"/>
        <v>0</v>
      </c>
      <c r="T172" s="193"/>
      <c r="U172" s="191">
        <f t="shared" ref="U172:V172" si="158">C172/100</f>
        <v>0</v>
      </c>
      <c r="V172" s="191">
        <f t="shared" si="158"/>
        <v>0</v>
      </c>
      <c r="W172" s="191">
        <f t="shared" si="12"/>
        <v>0</v>
      </c>
      <c r="X172" s="194">
        <f t="shared" si="13"/>
        <v>0</v>
      </c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</row>
    <row r="173" ht="27.0" customHeight="1">
      <c r="A173" s="174">
        <v>142.0</v>
      </c>
      <c r="B173" s="186"/>
      <c r="C173" s="186"/>
      <c r="D173" s="186"/>
      <c r="E173" s="186"/>
      <c r="F173" s="187" t="str">
        <f t="shared" si="5"/>
        <v/>
      </c>
      <c r="G173" s="186"/>
      <c r="H173" s="188">
        <f t="shared" si="6"/>
        <v>0</v>
      </c>
      <c r="I173" s="139"/>
      <c r="J173" s="208"/>
      <c r="K173" s="252"/>
      <c r="L173" s="252"/>
      <c r="M173" s="139"/>
      <c r="N173" s="139"/>
      <c r="O173" s="188"/>
      <c r="P173" s="141"/>
      <c r="Q173" s="191">
        <f t="shared" si="7"/>
        <v>0</v>
      </c>
      <c r="R173" s="192" t="str">
        <f t="shared" si="8"/>
        <v/>
      </c>
      <c r="S173" s="192">
        <f t="shared" si="9"/>
        <v>0</v>
      </c>
      <c r="T173" s="193"/>
      <c r="U173" s="191">
        <f t="shared" ref="U173:V173" si="159">C173/100</f>
        <v>0</v>
      </c>
      <c r="V173" s="191">
        <f t="shared" si="159"/>
        <v>0</v>
      </c>
      <c r="W173" s="191">
        <f t="shared" si="12"/>
        <v>0</v>
      </c>
      <c r="X173" s="194">
        <f t="shared" si="13"/>
        <v>0</v>
      </c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</row>
    <row r="174" ht="27.0" customHeight="1">
      <c r="A174" s="174">
        <v>143.0</v>
      </c>
      <c r="B174" s="186"/>
      <c r="C174" s="186"/>
      <c r="D174" s="186"/>
      <c r="E174" s="186"/>
      <c r="F174" s="187" t="str">
        <f t="shared" si="5"/>
        <v/>
      </c>
      <c r="G174" s="186"/>
      <c r="H174" s="188">
        <f t="shared" si="6"/>
        <v>0</v>
      </c>
      <c r="I174" s="139"/>
      <c r="J174" s="208"/>
      <c r="K174" s="252"/>
      <c r="L174" s="252"/>
      <c r="M174" s="139"/>
      <c r="N174" s="139"/>
      <c r="O174" s="188"/>
      <c r="P174" s="141"/>
      <c r="Q174" s="191">
        <f t="shared" si="7"/>
        <v>0</v>
      </c>
      <c r="R174" s="192" t="str">
        <f t="shared" si="8"/>
        <v/>
      </c>
      <c r="S174" s="192">
        <f t="shared" si="9"/>
        <v>0</v>
      </c>
      <c r="T174" s="193"/>
      <c r="U174" s="191">
        <f t="shared" ref="U174:V174" si="160">C174/100</f>
        <v>0</v>
      </c>
      <c r="V174" s="191">
        <f t="shared" si="160"/>
        <v>0</v>
      </c>
      <c r="W174" s="191">
        <f t="shared" si="12"/>
        <v>0</v>
      </c>
      <c r="X174" s="194">
        <f t="shared" si="13"/>
        <v>0</v>
      </c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</row>
    <row r="175" ht="27.0" customHeight="1">
      <c r="A175" s="174">
        <v>144.0</v>
      </c>
      <c r="B175" s="186"/>
      <c r="C175" s="186"/>
      <c r="D175" s="186"/>
      <c r="E175" s="186"/>
      <c r="F175" s="187" t="str">
        <f t="shared" si="5"/>
        <v/>
      </c>
      <c r="G175" s="186"/>
      <c r="H175" s="188">
        <f t="shared" si="6"/>
        <v>0</v>
      </c>
      <c r="I175" s="139"/>
      <c r="J175" s="208"/>
      <c r="K175" s="252"/>
      <c r="L175" s="252"/>
      <c r="M175" s="139"/>
      <c r="N175" s="139"/>
      <c r="O175" s="188"/>
      <c r="P175" s="141"/>
      <c r="Q175" s="191">
        <f t="shared" si="7"/>
        <v>0</v>
      </c>
      <c r="R175" s="192" t="str">
        <f t="shared" si="8"/>
        <v/>
      </c>
      <c r="S175" s="192">
        <f t="shared" si="9"/>
        <v>0</v>
      </c>
      <c r="T175" s="193"/>
      <c r="U175" s="191">
        <f t="shared" ref="U175:V175" si="161">C175/100</f>
        <v>0</v>
      </c>
      <c r="V175" s="191">
        <f t="shared" si="161"/>
        <v>0</v>
      </c>
      <c r="W175" s="191">
        <f t="shared" si="12"/>
        <v>0</v>
      </c>
      <c r="X175" s="194">
        <f t="shared" si="13"/>
        <v>0</v>
      </c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</row>
    <row r="176" ht="27.0" customHeight="1">
      <c r="A176" s="174">
        <v>145.0</v>
      </c>
      <c r="B176" s="186"/>
      <c r="C176" s="186"/>
      <c r="D176" s="186"/>
      <c r="E176" s="186"/>
      <c r="F176" s="187" t="str">
        <f t="shared" si="5"/>
        <v/>
      </c>
      <c r="G176" s="186"/>
      <c r="H176" s="188">
        <f t="shared" si="6"/>
        <v>0</v>
      </c>
      <c r="I176" s="139"/>
      <c r="J176" s="208"/>
      <c r="K176" s="252"/>
      <c r="L176" s="252"/>
      <c r="M176" s="139"/>
      <c r="N176" s="139"/>
      <c r="O176" s="188"/>
      <c r="P176" s="141"/>
      <c r="Q176" s="191">
        <f t="shared" si="7"/>
        <v>0</v>
      </c>
      <c r="R176" s="192" t="str">
        <f t="shared" si="8"/>
        <v/>
      </c>
      <c r="S176" s="192">
        <f t="shared" si="9"/>
        <v>0</v>
      </c>
      <c r="T176" s="193"/>
      <c r="U176" s="191">
        <f t="shared" ref="U176:V176" si="162">C176/100</f>
        <v>0</v>
      </c>
      <c r="V176" s="191">
        <f t="shared" si="162"/>
        <v>0</v>
      </c>
      <c r="W176" s="191">
        <f t="shared" si="12"/>
        <v>0</v>
      </c>
      <c r="X176" s="194">
        <f t="shared" si="13"/>
        <v>0</v>
      </c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</row>
    <row r="177" ht="27.0" customHeight="1">
      <c r="A177" s="174">
        <v>146.0</v>
      </c>
      <c r="B177" s="186"/>
      <c r="C177" s="186"/>
      <c r="D177" s="186"/>
      <c r="E177" s="186"/>
      <c r="F177" s="187" t="str">
        <f t="shared" si="5"/>
        <v/>
      </c>
      <c r="G177" s="186"/>
      <c r="H177" s="188">
        <f t="shared" si="6"/>
        <v>0</v>
      </c>
      <c r="I177" s="139"/>
      <c r="J177" s="208"/>
      <c r="K177" s="252"/>
      <c r="L177" s="252"/>
      <c r="M177" s="139"/>
      <c r="N177" s="139"/>
      <c r="O177" s="188"/>
      <c r="P177" s="141"/>
      <c r="Q177" s="191">
        <f t="shared" si="7"/>
        <v>0</v>
      </c>
      <c r="R177" s="192" t="str">
        <f t="shared" si="8"/>
        <v/>
      </c>
      <c r="S177" s="192">
        <f t="shared" si="9"/>
        <v>0</v>
      </c>
      <c r="T177" s="193"/>
      <c r="U177" s="191">
        <f t="shared" ref="U177:V177" si="163">C177/100</f>
        <v>0</v>
      </c>
      <c r="V177" s="191">
        <f t="shared" si="163"/>
        <v>0</v>
      </c>
      <c r="W177" s="191">
        <f t="shared" si="12"/>
        <v>0</v>
      </c>
      <c r="X177" s="194">
        <f t="shared" si="13"/>
        <v>0</v>
      </c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</row>
    <row r="178" ht="27.0" customHeight="1">
      <c r="A178" s="174">
        <v>147.0</v>
      </c>
      <c r="B178" s="186"/>
      <c r="C178" s="186"/>
      <c r="D178" s="186"/>
      <c r="E178" s="186"/>
      <c r="F178" s="187" t="str">
        <f t="shared" si="5"/>
        <v/>
      </c>
      <c r="G178" s="186"/>
      <c r="H178" s="188">
        <f t="shared" si="6"/>
        <v>0</v>
      </c>
      <c r="I178" s="139"/>
      <c r="J178" s="208"/>
      <c r="K178" s="252"/>
      <c r="L178" s="252"/>
      <c r="M178" s="139"/>
      <c r="N178" s="139"/>
      <c r="O178" s="188"/>
      <c r="P178" s="141"/>
      <c r="Q178" s="191">
        <f t="shared" si="7"/>
        <v>0</v>
      </c>
      <c r="R178" s="192" t="str">
        <f t="shared" si="8"/>
        <v/>
      </c>
      <c r="S178" s="192">
        <f t="shared" si="9"/>
        <v>0</v>
      </c>
      <c r="T178" s="193"/>
      <c r="U178" s="191">
        <f t="shared" ref="U178:V178" si="164">C178/100</f>
        <v>0</v>
      </c>
      <c r="V178" s="191">
        <f t="shared" si="164"/>
        <v>0</v>
      </c>
      <c r="W178" s="191">
        <f t="shared" si="12"/>
        <v>0</v>
      </c>
      <c r="X178" s="194">
        <f t="shared" si="13"/>
        <v>0</v>
      </c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</row>
    <row r="179" ht="27.0" customHeight="1">
      <c r="A179" s="174">
        <v>148.0</v>
      </c>
      <c r="B179" s="186"/>
      <c r="C179" s="186"/>
      <c r="D179" s="186"/>
      <c r="E179" s="186"/>
      <c r="F179" s="187" t="str">
        <f t="shared" si="5"/>
        <v/>
      </c>
      <c r="G179" s="186"/>
      <c r="H179" s="188">
        <f t="shared" si="6"/>
        <v>0</v>
      </c>
      <c r="I179" s="139"/>
      <c r="J179" s="208"/>
      <c r="K179" s="252"/>
      <c r="L179" s="252"/>
      <c r="M179" s="139"/>
      <c r="N179" s="139"/>
      <c r="O179" s="188"/>
      <c r="P179" s="141"/>
      <c r="Q179" s="191">
        <f t="shared" si="7"/>
        <v>0</v>
      </c>
      <c r="R179" s="192" t="str">
        <f t="shared" si="8"/>
        <v/>
      </c>
      <c r="S179" s="192">
        <f t="shared" si="9"/>
        <v>0</v>
      </c>
      <c r="T179" s="193"/>
      <c r="U179" s="191">
        <f t="shared" ref="U179:V179" si="165">C179/100</f>
        <v>0</v>
      </c>
      <c r="V179" s="191">
        <f t="shared" si="165"/>
        <v>0</v>
      </c>
      <c r="W179" s="191">
        <f t="shared" si="12"/>
        <v>0</v>
      </c>
      <c r="X179" s="194">
        <f t="shared" si="13"/>
        <v>0</v>
      </c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</row>
    <row r="180" ht="27.0" customHeight="1">
      <c r="A180" s="174">
        <v>149.0</v>
      </c>
      <c r="B180" s="186"/>
      <c r="C180" s="186"/>
      <c r="D180" s="186"/>
      <c r="E180" s="186"/>
      <c r="F180" s="187" t="str">
        <f t="shared" si="5"/>
        <v/>
      </c>
      <c r="G180" s="186"/>
      <c r="H180" s="188">
        <f t="shared" si="6"/>
        <v>0</v>
      </c>
      <c r="I180" s="139"/>
      <c r="J180" s="208"/>
      <c r="K180" s="252"/>
      <c r="L180" s="252"/>
      <c r="M180" s="139"/>
      <c r="N180" s="139"/>
      <c r="O180" s="188"/>
      <c r="P180" s="141"/>
      <c r="Q180" s="191">
        <f t="shared" si="7"/>
        <v>0</v>
      </c>
      <c r="R180" s="192" t="str">
        <f t="shared" si="8"/>
        <v/>
      </c>
      <c r="S180" s="192">
        <f t="shared" si="9"/>
        <v>0</v>
      </c>
      <c r="T180" s="193"/>
      <c r="U180" s="191">
        <f t="shared" ref="U180:V180" si="166">C180/100</f>
        <v>0</v>
      </c>
      <c r="V180" s="191">
        <f t="shared" si="166"/>
        <v>0</v>
      </c>
      <c r="W180" s="191">
        <f t="shared" si="12"/>
        <v>0</v>
      </c>
      <c r="X180" s="194">
        <f t="shared" si="13"/>
        <v>0</v>
      </c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</row>
    <row r="181" ht="27.0" customHeight="1">
      <c r="A181" s="174">
        <v>150.0</v>
      </c>
      <c r="B181" s="186"/>
      <c r="C181" s="186"/>
      <c r="D181" s="186"/>
      <c r="E181" s="186"/>
      <c r="F181" s="187" t="str">
        <f t="shared" si="5"/>
        <v/>
      </c>
      <c r="G181" s="186"/>
      <c r="H181" s="188">
        <f t="shared" si="6"/>
        <v>0</v>
      </c>
      <c r="I181" s="139"/>
      <c r="J181" s="208"/>
      <c r="K181" s="252"/>
      <c r="L181" s="252"/>
      <c r="M181" s="139"/>
      <c r="N181" s="139"/>
      <c r="O181" s="188"/>
      <c r="P181" s="141"/>
      <c r="Q181" s="191">
        <f t="shared" si="7"/>
        <v>0</v>
      </c>
      <c r="R181" s="192" t="str">
        <f t="shared" si="8"/>
        <v/>
      </c>
      <c r="S181" s="192">
        <f t="shared" si="9"/>
        <v>0</v>
      </c>
      <c r="T181" s="193"/>
      <c r="U181" s="191">
        <f t="shared" ref="U181:V181" si="167">C181/100</f>
        <v>0</v>
      </c>
      <c r="V181" s="191">
        <f t="shared" si="167"/>
        <v>0</v>
      </c>
      <c r="W181" s="191">
        <f t="shared" si="12"/>
        <v>0</v>
      </c>
      <c r="X181" s="194">
        <f t="shared" si="13"/>
        <v>0</v>
      </c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</row>
    <row r="182" ht="27.0" customHeight="1">
      <c r="A182" s="174">
        <v>151.0</v>
      </c>
      <c r="B182" s="186"/>
      <c r="C182" s="186"/>
      <c r="D182" s="186"/>
      <c r="E182" s="186"/>
      <c r="F182" s="187" t="str">
        <f t="shared" si="5"/>
        <v/>
      </c>
      <c r="G182" s="186"/>
      <c r="H182" s="188">
        <f t="shared" si="6"/>
        <v>0</v>
      </c>
      <c r="I182" s="139"/>
      <c r="J182" s="208"/>
      <c r="K182" s="252"/>
      <c r="L182" s="252"/>
      <c r="M182" s="139"/>
      <c r="N182" s="139"/>
      <c r="O182" s="188"/>
      <c r="P182" s="141"/>
      <c r="Q182" s="191">
        <f t="shared" si="7"/>
        <v>0</v>
      </c>
      <c r="R182" s="192" t="str">
        <f t="shared" si="8"/>
        <v/>
      </c>
      <c r="S182" s="192">
        <f t="shared" si="9"/>
        <v>0</v>
      </c>
      <c r="T182" s="193"/>
      <c r="U182" s="191">
        <f t="shared" ref="U182:V182" si="168">C182/100</f>
        <v>0</v>
      </c>
      <c r="V182" s="191">
        <f t="shared" si="168"/>
        <v>0</v>
      </c>
      <c r="W182" s="191">
        <f t="shared" si="12"/>
        <v>0</v>
      </c>
      <c r="X182" s="194">
        <f t="shared" si="13"/>
        <v>0</v>
      </c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</row>
    <row r="183" ht="27.0" customHeight="1">
      <c r="A183" s="174">
        <v>152.0</v>
      </c>
      <c r="B183" s="186"/>
      <c r="C183" s="186"/>
      <c r="D183" s="186"/>
      <c r="E183" s="186"/>
      <c r="F183" s="187" t="str">
        <f t="shared" si="5"/>
        <v/>
      </c>
      <c r="G183" s="186"/>
      <c r="H183" s="188">
        <f t="shared" si="6"/>
        <v>0</v>
      </c>
      <c r="I183" s="139"/>
      <c r="J183" s="208"/>
      <c r="K183" s="252"/>
      <c r="L183" s="252"/>
      <c r="M183" s="139"/>
      <c r="N183" s="139"/>
      <c r="O183" s="188"/>
      <c r="P183" s="141"/>
      <c r="Q183" s="191">
        <f t="shared" si="7"/>
        <v>0</v>
      </c>
      <c r="R183" s="192" t="str">
        <f t="shared" si="8"/>
        <v/>
      </c>
      <c r="S183" s="192">
        <f t="shared" si="9"/>
        <v>0</v>
      </c>
      <c r="T183" s="193"/>
      <c r="U183" s="191">
        <f t="shared" ref="U183:V183" si="169">C183/100</f>
        <v>0</v>
      </c>
      <c r="V183" s="191">
        <f t="shared" si="169"/>
        <v>0</v>
      </c>
      <c r="W183" s="191">
        <f t="shared" si="12"/>
        <v>0</v>
      </c>
      <c r="X183" s="194">
        <f t="shared" si="13"/>
        <v>0</v>
      </c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</row>
    <row r="184" ht="27.0" customHeight="1">
      <c r="A184" s="174">
        <v>153.0</v>
      </c>
      <c r="B184" s="186"/>
      <c r="C184" s="186"/>
      <c r="D184" s="186"/>
      <c r="E184" s="186"/>
      <c r="F184" s="187" t="str">
        <f t="shared" si="5"/>
        <v/>
      </c>
      <c r="G184" s="186"/>
      <c r="H184" s="188">
        <f t="shared" si="6"/>
        <v>0</v>
      </c>
      <c r="I184" s="139"/>
      <c r="J184" s="208"/>
      <c r="K184" s="252"/>
      <c r="L184" s="252"/>
      <c r="M184" s="139"/>
      <c r="N184" s="139"/>
      <c r="O184" s="188"/>
      <c r="P184" s="141"/>
      <c r="Q184" s="191">
        <f t="shared" si="7"/>
        <v>0</v>
      </c>
      <c r="R184" s="192" t="str">
        <f t="shared" si="8"/>
        <v/>
      </c>
      <c r="S184" s="192">
        <f t="shared" si="9"/>
        <v>0</v>
      </c>
      <c r="T184" s="193"/>
      <c r="U184" s="191">
        <f t="shared" ref="U184:V184" si="170">C184/100</f>
        <v>0</v>
      </c>
      <c r="V184" s="191">
        <f t="shared" si="170"/>
        <v>0</v>
      </c>
      <c r="W184" s="191">
        <f t="shared" si="12"/>
        <v>0</v>
      </c>
      <c r="X184" s="194">
        <f t="shared" si="13"/>
        <v>0</v>
      </c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</row>
    <row r="185" ht="27.0" customHeight="1">
      <c r="A185" s="174">
        <v>154.0</v>
      </c>
      <c r="B185" s="186"/>
      <c r="C185" s="186"/>
      <c r="D185" s="186"/>
      <c r="E185" s="186"/>
      <c r="F185" s="187" t="str">
        <f t="shared" si="5"/>
        <v/>
      </c>
      <c r="G185" s="186"/>
      <c r="H185" s="188">
        <f t="shared" si="6"/>
        <v>0</v>
      </c>
      <c r="I185" s="139"/>
      <c r="J185" s="208"/>
      <c r="K185" s="252"/>
      <c r="L185" s="252"/>
      <c r="M185" s="139"/>
      <c r="N185" s="139"/>
      <c r="O185" s="188"/>
      <c r="P185" s="141"/>
      <c r="Q185" s="191">
        <f t="shared" si="7"/>
        <v>0</v>
      </c>
      <c r="R185" s="192" t="str">
        <f t="shared" si="8"/>
        <v/>
      </c>
      <c r="S185" s="192">
        <f t="shared" si="9"/>
        <v>0</v>
      </c>
      <c r="T185" s="193"/>
      <c r="U185" s="191">
        <f t="shared" ref="U185:V185" si="171">C185/100</f>
        <v>0</v>
      </c>
      <c r="V185" s="191">
        <f t="shared" si="171"/>
        <v>0</v>
      </c>
      <c r="W185" s="191">
        <f t="shared" si="12"/>
        <v>0</v>
      </c>
      <c r="X185" s="194">
        <f t="shared" si="13"/>
        <v>0</v>
      </c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</row>
    <row r="186" ht="27.0" customHeight="1">
      <c r="A186" s="174">
        <v>155.0</v>
      </c>
      <c r="B186" s="186"/>
      <c r="C186" s="186"/>
      <c r="D186" s="186"/>
      <c r="E186" s="186"/>
      <c r="F186" s="187" t="str">
        <f t="shared" si="5"/>
        <v/>
      </c>
      <c r="G186" s="186"/>
      <c r="H186" s="188">
        <f t="shared" si="6"/>
        <v>0</v>
      </c>
      <c r="I186" s="139"/>
      <c r="J186" s="208"/>
      <c r="K186" s="252"/>
      <c r="L186" s="252"/>
      <c r="M186" s="139"/>
      <c r="N186" s="139"/>
      <c r="O186" s="188"/>
      <c r="P186" s="141"/>
      <c r="Q186" s="191">
        <f t="shared" si="7"/>
        <v>0</v>
      </c>
      <c r="R186" s="192" t="str">
        <f t="shared" si="8"/>
        <v/>
      </c>
      <c r="S186" s="192">
        <f t="shared" si="9"/>
        <v>0</v>
      </c>
      <c r="T186" s="193"/>
      <c r="U186" s="191">
        <f t="shared" ref="U186:V186" si="172">C186/100</f>
        <v>0</v>
      </c>
      <c r="V186" s="191">
        <f t="shared" si="172"/>
        <v>0</v>
      </c>
      <c r="W186" s="191">
        <f t="shared" si="12"/>
        <v>0</v>
      </c>
      <c r="X186" s="194">
        <f t="shared" si="13"/>
        <v>0</v>
      </c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</row>
    <row r="187" ht="27.0" customHeight="1">
      <c r="A187" s="174">
        <v>156.0</v>
      </c>
      <c r="B187" s="186"/>
      <c r="C187" s="186"/>
      <c r="D187" s="186"/>
      <c r="E187" s="186"/>
      <c r="F187" s="187" t="str">
        <f t="shared" si="5"/>
        <v/>
      </c>
      <c r="G187" s="186"/>
      <c r="H187" s="188">
        <f t="shared" si="6"/>
        <v>0</v>
      </c>
      <c r="I187" s="139"/>
      <c r="J187" s="208"/>
      <c r="K187" s="252"/>
      <c r="L187" s="252"/>
      <c r="M187" s="139"/>
      <c r="N187" s="139"/>
      <c r="O187" s="188"/>
      <c r="P187" s="141"/>
      <c r="Q187" s="191">
        <f t="shared" si="7"/>
        <v>0</v>
      </c>
      <c r="R187" s="192" t="str">
        <f t="shared" si="8"/>
        <v/>
      </c>
      <c r="S187" s="192">
        <f t="shared" si="9"/>
        <v>0</v>
      </c>
      <c r="T187" s="193"/>
      <c r="U187" s="191">
        <f t="shared" ref="U187:V187" si="173">C187/100</f>
        <v>0</v>
      </c>
      <c r="V187" s="191">
        <f t="shared" si="173"/>
        <v>0</v>
      </c>
      <c r="W187" s="191">
        <f t="shared" si="12"/>
        <v>0</v>
      </c>
      <c r="X187" s="194">
        <f t="shared" si="13"/>
        <v>0</v>
      </c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</row>
    <row r="188" ht="27.0" customHeight="1">
      <c r="A188" s="174">
        <v>157.0</v>
      </c>
      <c r="B188" s="186"/>
      <c r="C188" s="186"/>
      <c r="D188" s="186"/>
      <c r="E188" s="186"/>
      <c r="F188" s="187" t="str">
        <f t="shared" si="5"/>
        <v/>
      </c>
      <c r="G188" s="186"/>
      <c r="H188" s="188">
        <f t="shared" si="6"/>
        <v>0</v>
      </c>
      <c r="I188" s="139"/>
      <c r="J188" s="208"/>
      <c r="K188" s="252"/>
      <c r="L188" s="252"/>
      <c r="M188" s="139"/>
      <c r="N188" s="139"/>
      <c r="O188" s="188"/>
      <c r="P188" s="141"/>
      <c r="Q188" s="191">
        <f t="shared" si="7"/>
        <v>0</v>
      </c>
      <c r="R188" s="192" t="str">
        <f t="shared" si="8"/>
        <v/>
      </c>
      <c r="S188" s="192">
        <f t="shared" si="9"/>
        <v>0</v>
      </c>
      <c r="T188" s="193"/>
      <c r="U188" s="191">
        <f t="shared" ref="U188:V188" si="174">C188/100</f>
        <v>0</v>
      </c>
      <c r="V188" s="191">
        <f t="shared" si="174"/>
        <v>0</v>
      </c>
      <c r="W188" s="191">
        <f t="shared" si="12"/>
        <v>0</v>
      </c>
      <c r="X188" s="194">
        <f t="shared" si="13"/>
        <v>0</v>
      </c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</row>
    <row r="189" ht="27.0" customHeight="1">
      <c r="A189" s="174">
        <v>158.0</v>
      </c>
      <c r="B189" s="186"/>
      <c r="C189" s="186"/>
      <c r="D189" s="186"/>
      <c r="E189" s="186"/>
      <c r="F189" s="187" t="str">
        <f t="shared" si="5"/>
        <v/>
      </c>
      <c r="G189" s="186"/>
      <c r="H189" s="188">
        <f t="shared" si="6"/>
        <v>0</v>
      </c>
      <c r="I189" s="139"/>
      <c r="J189" s="208"/>
      <c r="K189" s="252"/>
      <c r="L189" s="252"/>
      <c r="M189" s="139"/>
      <c r="N189" s="139"/>
      <c r="O189" s="188"/>
      <c r="P189" s="141"/>
      <c r="Q189" s="191">
        <f t="shared" si="7"/>
        <v>0</v>
      </c>
      <c r="R189" s="192" t="str">
        <f t="shared" si="8"/>
        <v/>
      </c>
      <c r="S189" s="192">
        <f t="shared" si="9"/>
        <v>0</v>
      </c>
      <c r="T189" s="193"/>
      <c r="U189" s="191">
        <f t="shared" ref="U189:V189" si="175">C189/100</f>
        <v>0</v>
      </c>
      <c r="V189" s="191">
        <f t="shared" si="175"/>
        <v>0</v>
      </c>
      <c r="W189" s="191">
        <f t="shared" si="12"/>
        <v>0</v>
      </c>
      <c r="X189" s="194">
        <f t="shared" si="13"/>
        <v>0</v>
      </c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</row>
    <row r="190" ht="27.0" customHeight="1">
      <c r="A190" s="174">
        <v>159.0</v>
      </c>
      <c r="B190" s="186"/>
      <c r="C190" s="186"/>
      <c r="D190" s="186"/>
      <c r="E190" s="186"/>
      <c r="F190" s="187" t="str">
        <f t="shared" si="5"/>
        <v/>
      </c>
      <c r="G190" s="186"/>
      <c r="H190" s="188">
        <f t="shared" si="6"/>
        <v>0</v>
      </c>
      <c r="I190" s="139"/>
      <c r="J190" s="208"/>
      <c r="K190" s="252"/>
      <c r="L190" s="252"/>
      <c r="M190" s="139"/>
      <c r="N190" s="139"/>
      <c r="O190" s="188"/>
      <c r="P190" s="141"/>
      <c r="Q190" s="191">
        <f t="shared" si="7"/>
        <v>0</v>
      </c>
      <c r="R190" s="192" t="str">
        <f t="shared" si="8"/>
        <v/>
      </c>
      <c r="S190" s="192">
        <f t="shared" si="9"/>
        <v>0</v>
      </c>
      <c r="T190" s="193"/>
      <c r="U190" s="191">
        <f t="shared" ref="U190:V190" si="176">C190/100</f>
        <v>0</v>
      </c>
      <c r="V190" s="191">
        <f t="shared" si="176"/>
        <v>0</v>
      </c>
      <c r="W190" s="191">
        <f t="shared" si="12"/>
        <v>0</v>
      </c>
      <c r="X190" s="194">
        <f t="shared" si="13"/>
        <v>0</v>
      </c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</row>
    <row r="191" ht="27.0" customHeight="1">
      <c r="A191" s="174">
        <v>160.0</v>
      </c>
      <c r="B191" s="186"/>
      <c r="C191" s="186"/>
      <c r="D191" s="186"/>
      <c r="E191" s="186"/>
      <c r="F191" s="187" t="str">
        <f t="shared" si="5"/>
        <v/>
      </c>
      <c r="G191" s="186"/>
      <c r="H191" s="188">
        <f t="shared" si="6"/>
        <v>0</v>
      </c>
      <c r="I191" s="139"/>
      <c r="J191" s="208"/>
      <c r="K191" s="252"/>
      <c r="L191" s="252"/>
      <c r="M191" s="139"/>
      <c r="N191" s="139"/>
      <c r="O191" s="188"/>
      <c r="P191" s="141"/>
      <c r="Q191" s="191">
        <f t="shared" si="7"/>
        <v>0</v>
      </c>
      <c r="R191" s="192" t="str">
        <f t="shared" si="8"/>
        <v/>
      </c>
      <c r="S191" s="192">
        <f t="shared" si="9"/>
        <v>0</v>
      </c>
      <c r="T191" s="193"/>
      <c r="U191" s="191">
        <f t="shared" ref="U191:V191" si="177">C191/100</f>
        <v>0</v>
      </c>
      <c r="V191" s="191">
        <f t="shared" si="177"/>
        <v>0</v>
      </c>
      <c r="W191" s="191">
        <f t="shared" si="12"/>
        <v>0</v>
      </c>
      <c r="X191" s="194">
        <f t="shared" si="13"/>
        <v>0</v>
      </c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</row>
    <row r="192" ht="27.0" customHeight="1">
      <c r="A192" s="174">
        <v>161.0</v>
      </c>
      <c r="B192" s="186"/>
      <c r="C192" s="186"/>
      <c r="D192" s="186"/>
      <c r="E192" s="186"/>
      <c r="F192" s="187" t="str">
        <f t="shared" si="5"/>
        <v/>
      </c>
      <c r="G192" s="186"/>
      <c r="H192" s="188">
        <f t="shared" si="6"/>
        <v>0</v>
      </c>
      <c r="I192" s="139"/>
      <c r="J192" s="208"/>
      <c r="K192" s="252"/>
      <c r="L192" s="252"/>
      <c r="M192" s="139"/>
      <c r="N192" s="139"/>
      <c r="O192" s="188"/>
      <c r="P192" s="141"/>
      <c r="Q192" s="191">
        <f t="shared" si="7"/>
        <v>0</v>
      </c>
      <c r="R192" s="192" t="str">
        <f t="shared" si="8"/>
        <v/>
      </c>
      <c r="S192" s="192">
        <f t="shared" si="9"/>
        <v>0</v>
      </c>
      <c r="T192" s="193"/>
      <c r="U192" s="191">
        <f t="shared" ref="U192:V192" si="178">C192/100</f>
        <v>0</v>
      </c>
      <c r="V192" s="191">
        <f t="shared" si="178"/>
        <v>0</v>
      </c>
      <c r="W192" s="191">
        <f t="shared" si="12"/>
        <v>0</v>
      </c>
      <c r="X192" s="194">
        <f t="shared" si="13"/>
        <v>0</v>
      </c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</row>
    <row r="193" ht="27.0" customHeight="1">
      <c r="A193" s="174">
        <v>162.0</v>
      </c>
      <c r="B193" s="186"/>
      <c r="C193" s="186"/>
      <c r="D193" s="186"/>
      <c r="E193" s="186"/>
      <c r="F193" s="187" t="str">
        <f t="shared" si="5"/>
        <v/>
      </c>
      <c r="G193" s="186"/>
      <c r="H193" s="188">
        <f t="shared" si="6"/>
        <v>0</v>
      </c>
      <c r="I193" s="139"/>
      <c r="J193" s="208"/>
      <c r="K193" s="252"/>
      <c r="L193" s="252"/>
      <c r="M193" s="139"/>
      <c r="N193" s="139"/>
      <c r="O193" s="188"/>
      <c r="P193" s="141"/>
      <c r="Q193" s="191">
        <f t="shared" si="7"/>
        <v>0</v>
      </c>
      <c r="R193" s="192" t="str">
        <f t="shared" si="8"/>
        <v/>
      </c>
      <c r="S193" s="192">
        <f t="shared" si="9"/>
        <v>0</v>
      </c>
      <c r="T193" s="193"/>
      <c r="U193" s="191">
        <f t="shared" ref="U193:V193" si="179">C193/100</f>
        <v>0</v>
      </c>
      <c r="V193" s="191">
        <f t="shared" si="179"/>
        <v>0</v>
      </c>
      <c r="W193" s="191">
        <f t="shared" si="12"/>
        <v>0</v>
      </c>
      <c r="X193" s="194">
        <f t="shared" si="13"/>
        <v>0</v>
      </c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</row>
    <row r="194" ht="27.0" customHeight="1">
      <c r="A194" s="174">
        <v>163.0</v>
      </c>
      <c r="B194" s="186"/>
      <c r="C194" s="186"/>
      <c r="D194" s="186"/>
      <c r="E194" s="186"/>
      <c r="F194" s="187" t="str">
        <f t="shared" si="5"/>
        <v/>
      </c>
      <c r="G194" s="186"/>
      <c r="H194" s="188">
        <f t="shared" si="6"/>
        <v>0</v>
      </c>
      <c r="I194" s="139"/>
      <c r="J194" s="208"/>
      <c r="K194" s="252"/>
      <c r="L194" s="252"/>
      <c r="M194" s="139"/>
      <c r="N194" s="139"/>
      <c r="O194" s="188"/>
      <c r="P194" s="141"/>
      <c r="Q194" s="191">
        <f t="shared" si="7"/>
        <v>0</v>
      </c>
      <c r="R194" s="192" t="str">
        <f t="shared" si="8"/>
        <v/>
      </c>
      <c r="S194" s="192">
        <f t="shared" si="9"/>
        <v>0</v>
      </c>
      <c r="T194" s="193"/>
      <c r="U194" s="191">
        <f t="shared" ref="U194:V194" si="180">C194/100</f>
        <v>0</v>
      </c>
      <c r="V194" s="191">
        <f t="shared" si="180"/>
        <v>0</v>
      </c>
      <c r="W194" s="191">
        <f t="shared" si="12"/>
        <v>0</v>
      </c>
      <c r="X194" s="194">
        <f t="shared" si="13"/>
        <v>0</v>
      </c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</row>
    <row r="195" ht="27.0" customHeight="1">
      <c r="A195" s="174">
        <v>164.0</v>
      </c>
      <c r="B195" s="186"/>
      <c r="C195" s="186"/>
      <c r="D195" s="186"/>
      <c r="E195" s="186"/>
      <c r="F195" s="187" t="str">
        <f t="shared" si="5"/>
        <v/>
      </c>
      <c r="G195" s="186"/>
      <c r="H195" s="188">
        <f t="shared" si="6"/>
        <v>0</v>
      </c>
      <c r="I195" s="139"/>
      <c r="J195" s="208"/>
      <c r="K195" s="252"/>
      <c r="L195" s="252"/>
      <c r="M195" s="139"/>
      <c r="N195" s="139"/>
      <c r="O195" s="188"/>
      <c r="P195" s="141"/>
      <c r="Q195" s="191">
        <f t="shared" si="7"/>
        <v>0</v>
      </c>
      <c r="R195" s="192" t="str">
        <f t="shared" si="8"/>
        <v/>
      </c>
      <c r="S195" s="192">
        <f t="shared" si="9"/>
        <v>0</v>
      </c>
      <c r="T195" s="193"/>
      <c r="U195" s="191">
        <f t="shared" ref="U195:V195" si="181">C195/100</f>
        <v>0</v>
      </c>
      <c r="V195" s="191">
        <f t="shared" si="181"/>
        <v>0</v>
      </c>
      <c r="W195" s="191">
        <f t="shared" si="12"/>
        <v>0</v>
      </c>
      <c r="X195" s="194">
        <f t="shared" si="13"/>
        <v>0</v>
      </c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</row>
    <row r="196" ht="27.0" customHeight="1">
      <c r="A196" s="174">
        <v>165.0</v>
      </c>
      <c r="B196" s="186"/>
      <c r="C196" s="186"/>
      <c r="D196" s="186"/>
      <c r="E196" s="186"/>
      <c r="F196" s="187" t="str">
        <f t="shared" si="5"/>
        <v/>
      </c>
      <c r="G196" s="186"/>
      <c r="H196" s="188">
        <f t="shared" si="6"/>
        <v>0</v>
      </c>
      <c r="I196" s="139"/>
      <c r="J196" s="208"/>
      <c r="K196" s="252"/>
      <c r="L196" s="252"/>
      <c r="M196" s="139"/>
      <c r="N196" s="139"/>
      <c r="O196" s="188"/>
      <c r="P196" s="141"/>
      <c r="Q196" s="191">
        <f t="shared" si="7"/>
        <v>0</v>
      </c>
      <c r="R196" s="192" t="str">
        <f t="shared" si="8"/>
        <v/>
      </c>
      <c r="S196" s="192">
        <f t="shared" si="9"/>
        <v>0</v>
      </c>
      <c r="T196" s="193"/>
      <c r="U196" s="191">
        <f t="shared" ref="U196:V196" si="182">C196/100</f>
        <v>0</v>
      </c>
      <c r="V196" s="191">
        <f t="shared" si="182"/>
        <v>0</v>
      </c>
      <c r="W196" s="191">
        <f t="shared" si="12"/>
        <v>0</v>
      </c>
      <c r="X196" s="194">
        <f t="shared" si="13"/>
        <v>0</v>
      </c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</row>
    <row r="197" ht="27.0" customHeight="1">
      <c r="A197" s="174">
        <v>166.0</v>
      </c>
      <c r="B197" s="186"/>
      <c r="C197" s="186"/>
      <c r="D197" s="186"/>
      <c r="E197" s="186"/>
      <c r="F197" s="187" t="str">
        <f t="shared" si="5"/>
        <v/>
      </c>
      <c r="G197" s="186"/>
      <c r="H197" s="188">
        <f t="shared" si="6"/>
        <v>0</v>
      </c>
      <c r="I197" s="139"/>
      <c r="J197" s="208"/>
      <c r="K197" s="252"/>
      <c r="L197" s="252"/>
      <c r="M197" s="139"/>
      <c r="N197" s="139"/>
      <c r="O197" s="188"/>
      <c r="P197" s="141"/>
      <c r="Q197" s="191">
        <f t="shared" si="7"/>
        <v>0</v>
      </c>
      <c r="R197" s="192" t="str">
        <f t="shared" si="8"/>
        <v/>
      </c>
      <c r="S197" s="192">
        <f t="shared" si="9"/>
        <v>0</v>
      </c>
      <c r="T197" s="193"/>
      <c r="U197" s="191">
        <f t="shared" ref="U197:V197" si="183">C197/100</f>
        <v>0</v>
      </c>
      <c r="V197" s="191">
        <f t="shared" si="183"/>
        <v>0</v>
      </c>
      <c r="W197" s="191">
        <f t="shared" si="12"/>
        <v>0</v>
      </c>
      <c r="X197" s="194">
        <f t="shared" si="13"/>
        <v>0</v>
      </c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</row>
    <row r="198" ht="27.0" customHeight="1">
      <c r="A198" s="174">
        <v>167.0</v>
      </c>
      <c r="B198" s="186"/>
      <c r="C198" s="186"/>
      <c r="D198" s="186"/>
      <c r="E198" s="186"/>
      <c r="F198" s="187" t="str">
        <f t="shared" si="5"/>
        <v/>
      </c>
      <c r="G198" s="186"/>
      <c r="H198" s="188">
        <f t="shared" si="6"/>
        <v>0</v>
      </c>
      <c r="I198" s="139"/>
      <c r="J198" s="208"/>
      <c r="K198" s="252"/>
      <c r="L198" s="252"/>
      <c r="M198" s="139"/>
      <c r="N198" s="139"/>
      <c r="O198" s="188"/>
      <c r="P198" s="141"/>
      <c r="Q198" s="191">
        <f t="shared" si="7"/>
        <v>0</v>
      </c>
      <c r="R198" s="192" t="str">
        <f t="shared" si="8"/>
        <v/>
      </c>
      <c r="S198" s="192">
        <f t="shared" si="9"/>
        <v>0</v>
      </c>
      <c r="T198" s="193"/>
      <c r="U198" s="191">
        <f t="shared" ref="U198:V198" si="184">C198/100</f>
        <v>0</v>
      </c>
      <c r="V198" s="191">
        <f t="shared" si="184"/>
        <v>0</v>
      </c>
      <c r="W198" s="191">
        <f t="shared" si="12"/>
        <v>0</v>
      </c>
      <c r="X198" s="194">
        <f t="shared" si="13"/>
        <v>0</v>
      </c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</row>
    <row r="199" ht="27.0" customHeight="1">
      <c r="A199" s="174">
        <v>168.0</v>
      </c>
      <c r="B199" s="186"/>
      <c r="C199" s="186"/>
      <c r="D199" s="186"/>
      <c r="E199" s="186"/>
      <c r="F199" s="187" t="str">
        <f t="shared" si="5"/>
        <v/>
      </c>
      <c r="G199" s="186"/>
      <c r="H199" s="188">
        <f t="shared" si="6"/>
        <v>0</v>
      </c>
      <c r="I199" s="139"/>
      <c r="J199" s="208"/>
      <c r="K199" s="252"/>
      <c r="L199" s="252"/>
      <c r="M199" s="139"/>
      <c r="N199" s="139"/>
      <c r="O199" s="188"/>
      <c r="P199" s="141"/>
      <c r="Q199" s="191">
        <f t="shared" si="7"/>
        <v>0</v>
      </c>
      <c r="R199" s="192" t="str">
        <f t="shared" si="8"/>
        <v/>
      </c>
      <c r="S199" s="192">
        <f t="shared" si="9"/>
        <v>0</v>
      </c>
      <c r="T199" s="193"/>
      <c r="U199" s="191">
        <f t="shared" ref="U199:V199" si="185">C199/100</f>
        <v>0</v>
      </c>
      <c r="V199" s="191">
        <f t="shared" si="185"/>
        <v>0</v>
      </c>
      <c r="W199" s="191">
        <f t="shared" si="12"/>
        <v>0</v>
      </c>
      <c r="X199" s="194">
        <f t="shared" si="13"/>
        <v>0</v>
      </c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</row>
    <row r="200" ht="27.0" customHeight="1">
      <c r="A200" s="174">
        <v>169.0</v>
      </c>
      <c r="B200" s="186"/>
      <c r="C200" s="186"/>
      <c r="D200" s="186"/>
      <c r="E200" s="186"/>
      <c r="F200" s="187" t="str">
        <f t="shared" si="5"/>
        <v/>
      </c>
      <c r="G200" s="186"/>
      <c r="H200" s="188">
        <f t="shared" si="6"/>
        <v>0</v>
      </c>
      <c r="I200" s="139"/>
      <c r="J200" s="208"/>
      <c r="K200" s="252"/>
      <c r="L200" s="252"/>
      <c r="M200" s="139"/>
      <c r="N200" s="139"/>
      <c r="O200" s="188"/>
      <c r="P200" s="141"/>
      <c r="Q200" s="191">
        <f t="shared" si="7"/>
        <v>0</v>
      </c>
      <c r="R200" s="192" t="str">
        <f t="shared" si="8"/>
        <v/>
      </c>
      <c r="S200" s="192">
        <f t="shared" si="9"/>
        <v>0</v>
      </c>
      <c r="T200" s="193"/>
      <c r="U200" s="191">
        <f t="shared" ref="U200:V200" si="186">C200/100</f>
        <v>0</v>
      </c>
      <c r="V200" s="191">
        <f t="shared" si="186"/>
        <v>0</v>
      </c>
      <c r="W200" s="191">
        <f t="shared" si="12"/>
        <v>0</v>
      </c>
      <c r="X200" s="194">
        <f t="shared" si="13"/>
        <v>0</v>
      </c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</row>
    <row r="201" ht="27.0" customHeight="1">
      <c r="A201" s="174">
        <v>170.0</v>
      </c>
      <c r="B201" s="186"/>
      <c r="C201" s="186"/>
      <c r="D201" s="186"/>
      <c r="E201" s="186"/>
      <c r="F201" s="187" t="str">
        <f t="shared" si="5"/>
        <v/>
      </c>
      <c r="G201" s="186"/>
      <c r="H201" s="188">
        <f t="shared" si="6"/>
        <v>0</v>
      </c>
      <c r="I201" s="139"/>
      <c r="J201" s="208"/>
      <c r="K201" s="252"/>
      <c r="L201" s="252"/>
      <c r="M201" s="139"/>
      <c r="N201" s="139"/>
      <c r="O201" s="188"/>
      <c r="P201" s="141"/>
      <c r="Q201" s="191">
        <f t="shared" si="7"/>
        <v>0</v>
      </c>
      <c r="R201" s="192" t="str">
        <f t="shared" si="8"/>
        <v/>
      </c>
      <c r="S201" s="192">
        <f t="shared" si="9"/>
        <v>0</v>
      </c>
      <c r="T201" s="193"/>
      <c r="U201" s="191">
        <f t="shared" ref="U201:V201" si="187">C201/100</f>
        <v>0</v>
      </c>
      <c r="V201" s="191">
        <f t="shared" si="187"/>
        <v>0</v>
      </c>
      <c r="W201" s="191">
        <f t="shared" si="12"/>
        <v>0</v>
      </c>
      <c r="X201" s="194">
        <f t="shared" si="13"/>
        <v>0</v>
      </c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</row>
    <row r="202" ht="27.0" customHeight="1">
      <c r="A202" s="174">
        <v>171.0</v>
      </c>
      <c r="B202" s="186"/>
      <c r="C202" s="186"/>
      <c r="D202" s="186"/>
      <c r="E202" s="186"/>
      <c r="F202" s="187" t="str">
        <f t="shared" si="5"/>
        <v/>
      </c>
      <c r="G202" s="186"/>
      <c r="H202" s="188">
        <f t="shared" si="6"/>
        <v>0</v>
      </c>
      <c r="I202" s="139"/>
      <c r="J202" s="208"/>
      <c r="K202" s="252"/>
      <c r="L202" s="252"/>
      <c r="M202" s="139"/>
      <c r="N202" s="139"/>
      <c r="O202" s="188"/>
      <c r="P202" s="141"/>
      <c r="Q202" s="191">
        <f t="shared" si="7"/>
        <v>0</v>
      </c>
      <c r="R202" s="192" t="str">
        <f t="shared" si="8"/>
        <v/>
      </c>
      <c r="S202" s="192">
        <f t="shared" si="9"/>
        <v>0</v>
      </c>
      <c r="T202" s="193"/>
      <c r="U202" s="191">
        <f t="shared" ref="U202:V202" si="188">C202/100</f>
        <v>0</v>
      </c>
      <c r="V202" s="191">
        <f t="shared" si="188"/>
        <v>0</v>
      </c>
      <c r="W202" s="191">
        <f t="shared" si="12"/>
        <v>0</v>
      </c>
      <c r="X202" s="194">
        <f t="shared" si="13"/>
        <v>0</v>
      </c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</row>
    <row r="203" ht="27.0" customHeight="1">
      <c r="A203" s="174">
        <v>172.0</v>
      </c>
      <c r="B203" s="186"/>
      <c r="C203" s="186"/>
      <c r="D203" s="186"/>
      <c r="E203" s="186"/>
      <c r="F203" s="187" t="str">
        <f t="shared" si="5"/>
        <v/>
      </c>
      <c r="G203" s="186"/>
      <c r="H203" s="188">
        <f t="shared" si="6"/>
        <v>0</v>
      </c>
      <c r="I203" s="139"/>
      <c r="J203" s="208"/>
      <c r="K203" s="252"/>
      <c r="L203" s="252"/>
      <c r="M203" s="139"/>
      <c r="N203" s="139"/>
      <c r="O203" s="188"/>
      <c r="P203" s="141"/>
      <c r="Q203" s="191">
        <f t="shared" si="7"/>
        <v>0</v>
      </c>
      <c r="R203" s="192" t="str">
        <f t="shared" si="8"/>
        <v/>
      </c>
      <c r="S203" s="192">
        <f t="shared" si="9"/>
        <v>0</v>
      </c>
      <c r="T203" s="193"/>
      <c r="U203" s="191">
        <f t="shared" ref="U203:V203" si="189">C203/100</f>
        <v>0</v>
      </c>
      <c r="V203" s="191">
        <f t="shared" si="189"/>
        <v>0</v>
      </c>
      <c r="W203" s="191">
        <f t="shared" si="12"/>
        <v>0</v>
      </c>
      <c r="X203" s="194">
        <f t="shared" si="13"/>
        <v>0</v>
      </c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</row>
    <row r="204" ht="27.0" customHeight="1">
      <c r="A204" s="174">
        <v>173.0</v>
      </c>
      <c r="B204" s="186"/>
      <c r="C204" s="186"/>
      <c r="D204" s="186"/>
      <c r="E204" s="186"/>
      <c r="F204" s="187" t="str">
        <f t="shared" si="5"/>
        <v/>
      </c>
      <c r="G204" s="186"/>
      <c r="H204" s="188">
        <f t="shared" si="6"/>
        <v>0</v>
      </c>
      <c r="I204" s="139"/>
      <c r="J204" s="208"/>
      <c r="K204" s="252"/>
      <c r="L204" s="252"/>
      <c r="M204" s="139"/>
      <c r="N204" s="139"/>
      <c r="O204" s="188"/>
      <c r="P204" s="141"/>
      <c r="Q204" s="191">
        <f t="shared" si="7"/>
        <v>0</v>
      </c>
      <c r="R204" s="192" t="str">
        <f t="shared" si="8"/>
        <v/>
      </c>
      <c r="S204" s="192">
        <f t="shared" si="9"/>
        <v>0</v>
      </c>
      <c r="T204" s="193"/>
      <c r="U204" s="191">
        <f t="shared" ref="U204:V204" si="190">C204/100</f>
        <v>0</v>
      </c>
      <c r="V204" s="191">
        <f t="shared" si="190"/>
        <v>0</v>
      </c>
      <c r="W204" s="191">
        <f t="shared" si="12"/>
        <v>0</v>
      </c>
      <c r="X204" s="194">
        <f t="shared" si="13"/>
        <v>0</v>
      </c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</row>
    <row r="205" ht="27.0" customHeight="1">
      <c r="A205" s="174">
        <v>174.0</v>
      </c>
      <c r="B205" s="186"/>
      <c r="C205" s="186"/>
      <c r="D205" s="186"/>
      <c r="E205" s="186"/>
      <c r="F205" s="187" t="str">
        <f t="shared" si="5"/>
        <v/>
      </c>
      <c r="G205" s="186"/>
      <c r="H205" s="188">
        <f t="shared" si="6"/>
        <v>0</v>
      </c>
      <c r="I205" s="139"/>
      <c r="J205" s="208"/>
      <c r="K205" s="252"/>
      <c r="L205" s="252"/>
      <c r="M205" s="139"/>
      <c r="N205" s="139"/>
      <c r="O205" s="188"/>
      <c r="P205" s="141"/>
      <c r="Q205" s="191">
        <f t="shared" si="7"/>
        <v>0</v>
      </c>
      <c r="R205" s="192" t="str">
        <f t="shared" si="8"/>
        <v/>
      </c>
      <c r="S205" s="192">
        <f t="shared" si="9"/>
        <v>0</v>
      </c>
      <c r="T205" s="193"/>
      <c r="U205" s="191">
        <f t="shared" ref="U205:V205" si="191">C205/100</f>
        <v>0</v>
      </c>
      <c r="V205" s="191">
        <f t="shared" si="191"/>
        <v>0</v>
      </c>
      <c r="W205" s="191">
        <f t="shared" si="12"/>
        <v>0</v>
      </c>
      <c r="X205" s="194">
        <f t="shared" si="13"/>
        <v>0</v>
      </c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</row>
    <row r="206" ht="27.0" customHeight="1">
      <c r="A206" s="174">
        <v>175.0</v>
      </c>
      <c r="B206" s="186"/>
      <c r="C206" s="186"/>
      <c r="D206" s="186"/>
      <c r="E206" s="186"/>
      <c r="F206" s="187" t="str">
        <f t="shared" si="5"/>
        <v/>
      </c>
      <c r="G206" s="186"/>
      <c r="H206" s="188">
        <f t="shared" si="6"/>
        <v>0</v>
      </c>
      <c r="I206" s="139"/>
      <c r="J206" s="208"/>
      <c r="K206" s="252"/>
      <c r="L206" s="252"/>
      <c r="M206" s="139"/>
      <c r="N206" s="139"/>
      <c r="O206" s="188"/>
      <c r="P206" s="141"/>
      <c r="Q206" s="191">
        <f t="shared" si="7"/>
        <v>0</v>
      </c>
      <c r="R206" s="192" t="str">
        <f t="shared" si="8"/>
        <v/>
      </c>
      <c r="S206" s="192">
        <f t="shared" si="9"/>
        <v>0</v>
      </c>
      <c r="T206" s="193"/>
      <c r="U206" s="191">
        <f t="shared" ref="U206:V206" si="192">C206/100</f>
        <v>0</v>
      </c>
      <c r="V206" s="191">
        <f t="shared" si="192"/>
        <v>0</v>
      </c>
      <c r="W206" s="191">
        <f t="shared" si="12"/>
        <v>0</v>
      </c>
      <c r="X206" s="194">
        <f t="shared" si="13"/>
        <v>0</v>
      </c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</row>
    <row r="207" ht="27.0" customHeight="1">
      <c r="A207" s="174">
        <v>176.0</v>
      </c>
      <c r="B207" s="186"/>
      <c r="C207" s="186"/>
      <c r="D207" s="186"/>
      <c r="E207" s="186"/>
      <c r="F207" s="187" t="str">
        <f t="shared" si="5"/>
        <v/>
      </c>
      <c r="G207" s="186"/>
      <c r="H207" s="188">
        <f t="shared" si="6"/>
        <v>0</v>
      </c>
      <c r="I207" s="139"/>
      <c r="J207" s="208"/>
      <c r="K207" s="252"/>
      <c r="L207" s="252"/>
      <c r="M207" s="139"/>
      <c r="N207" s="139"/>
      <c r="O207" s="188"/>
      <c r="P207" s="141"/>
      <c r="Q207" s="191">
        <f t="shared" si="7"/>
        <v>0</v>
      </c>
      <c r="R207" s="192" t="str">
        <f t="shared" si="8"/>
        <v/>
      </c>
      <c r="S207" s="192">
        <f t="shared" si="9"/>
        <v>0</v>
      </c>
      <c r="T207" s="193"/>
      <c r="U207" s="191">
        <f t="shared" ref="U207:V207" si="193">C207/100</f>
        <v>0</v>
      </c>
      <c r="V207" s="191">
        <f t="shared" si="193"/>
        <v>0</v>
      </c>
      <c r="W207" s="191">
        <f t="shared" si="12"/>
        <v>0</v>
      </c>
      <c r="X207" s="194">
        <f t="shared" si="13"/>
        <v>0</v>
      </c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</row>
    <row r="208" ht="27.0" customHeight="1">
      <c r="A208" s="174">
        <v>177.0</v>
      </c>
      <c r="B208" s="186"/>
      <c r="C208" s="186"/>
      <c r="D208" s="186"/>
      <c r="E208" s="186"/>
      <c r="F208" s="187" t="str">
        <f t="shared" si="5"/>
        <v/>
      </c>
      <c r="G208" s="186"/>
      <c r="H208" s="188">
        <f t="shared" si="6"/>
        <v>0</v>
      </c>
      <c r="I208" s="139"/>
      <c r="J208" s="208"/>
      <c r="K208" s="252"/>
      <c r="L208" s="252"/>
      <c r="M208" s="139"/>
      <c r="N208" s="139"/>
      <c r="O208" s="188"/>
      <c r="P208" s="141"/>
      <c r="Q208" s="191">
        <f t="shared" si="7"/>
        <v>0</v>
      </c>
      <c r="R208" s="192" t="str">
        <f t="shared" si="8"/>
        <v/>
      </c>
      <c r="S208" s="192">
        <f t="shared" si="9"/>
        <v>0</v>
      </c>
      <c r="T208" s="193"/>
      <c r="U208" s="191">
        <f t="shared" ref="U208:V208" si="194">C208/100</f>
        <v>0</v>
      </c>
      <c r="V208" s="191">
        <f t="shared" si="194"/>
        <v>0</v>
      </c>
      <c r="W208" s="191">
        <f t="shared" si="12"/>
        <v>0</v>
      </c>
      <c r="X208" s="194">
        <f t="shared" si="13"/>
        <v>0</v>
      </c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</row>
    <row r="209" ht="27.0" customHeight="1">
      <c r="A209" s="174">
        <v>178.0</v>
      </c>
      <c r="B209" s="186"/>
      <c r="C209" s="186"/>
      <c r="D209" s="186"/>
      <c r="E209" s="186"/>
      <c r="F209" s="187" t="str">
        <f t="shared" si="5"/>
        <v/>
      </c>
      <c r="G209" s="186"/>
      <c r="H209" s="188">
        <f t="shared" si="6"/>
        <v>0</v>
      </c>
      <c r="I209" s="139"/>
      <c r="J209" s="208"/>
      <c r="K209" s="252"/>
      <c r="L209" s="252"/>
      <c r="M209" s="139"/>
      <c r="N209" s="139"/>
      <c r="O209" s="188"/>
      <c r="P209" s="141"/>
      <c r="Q209" s="191">
        <f t="shared" si="7"/>
        <v>0</v>
      </c>
      <c r="R209" s="192" t="str">
        <f t="shared" si="8"/>
        <v/>
      </c>
      <c r="S209" s="192">
        <f t="shared" si="9"/>
        <v>0</v>
      </c>
      <c r="T209" s="193"/>
      <c r="U209" s="191">
        <f t="shared" ref="U209:V209" si="195">C209/100</f>
        <v>0</v>
      </c>
      <c r="V209" s="191">
        <f t="shared" si="195"/>
        <v>0</v>
      </c>
      <c r="W209" s="191">
        <f t="shared" si="12"/>
        <v>0</v>
      </c>
      <c r="X209" s="194">
        <f t="shared" si="13"/>
        <v>0</v>
      </c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</row>
    <row r="210" ht="27.0" customHeight="1">
      <c r="A210" s="174">
        <v>179.0</v>
      </c>
      <c r="B210" s="186"/>
      <c r="C210" s="186"/>
      <c r="D210" s="186"/>
      <c r="E210" s="186"/>
      <c r="F210" s="187" t="str">
        <f t="shared" si="5"/>
        <v/>
      </c>
      <c r="G210" s="186"/>
      <c r="H210" s="188">
        <f t="shared" si="6"/>
        <v>0</v>
      </c>
      <c r="I210" s="139"/>
      <c r="J210" s="208"/>
      <c r="K210" s="252"/>
      <c r="L210" s="252"/>
      <c r="M210" s="139"/>
      <c r="N210" s="139"/>
      <c r="O210" s="188"/>
      <c r="P210" s="141"/>
      <c r="Q210" s="191">
        <f t="shared" si="7"/>
        <v>0</v>
      </c>
      <c r="R210" s="192" t="str">
        <f t="shared" si="8"/>
        <v/>
      </c>
      <c r="S210" s="192">
        <f t="shared" si="9"/>
        <v>0</v>
      </c>
      <c r="T210" s="193"/>
      <c r="U210" s="191">
        <f t="shared" ref="U210:V210" si="196">C210/100</f>
        <v>0</v>
      </c>
      <c r="V210" s="191">
        <f t="shared" si="196"/>
        <v>0</v>
      </c>
      <c r="W210" s="191">
        <f t="shared" si="12"/>
        <v>0</v>
      </c>
      <c r="X210" s="194">
        <f t="shared" si="13"/>
        <v>0</v>
      </c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</row>
    <row r="211" ht="27.0" customHeight="1">
      <c r="A211" s="174">
        <v>180.0</v>
      </c>
      <c r="B211" s="186"/>
      <c r="C211" s="186"/>
      <c r="D211" s="186"/>
      <c r="E211" s="186"/>
      <c r="F211" s="187" t="str">
        <f t="shared" si="5"/>
        <v/>
      </c>
      <c r="G211" s="186"/>
      <c r="H211" s="188">
        <f t="shared" si="6"/>
        <v>0</v>
      </c>
      <c r="I211" s="139"/>
      <c r="J211" s="208"/>
      <c r="K211" s="252"/>
      <c r="L211" s="252"/>
      <c r="M211" s="139"/>
      <c r="N211" s="139"/>
      <c r="O211" s="188"/>
      <c r="P211" s="141"/>
      <c r="Q211" s="191">
        <f t="shared" si="7"/>
        <v>0</v>
      </c>
      <c r="R211" s="192" t="str">
        <f t="shared" si="8"/>
        <v/>
      </c>
      <c r="S211" s="192">
        <f t="shared" si="9"/>
        <v>0</v>
      </c>
      <c r="T211" s="193"/>
      <c r="U211" s="191">
        <f t="shared" ref="U211:V211" si="197">C211/100</f>
        <v>0</v>
      </c>
      <c r="V211" s="191">
        <f t="shared" si="197"/>
        <v>0</v>
      </c>
      <c r="W211" s="191">
        <f t="shared" si="12"/>
        <v>0</v>
      </c>
      <c r="X211" s="194">
        <f t="shared" si="13"/>
        <v>0</v>
      </c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</row>
    <row r="212" ht="27.0" customHeight="1">
      <c r="A212" s="174">
        <v>181.0</v>
      </c>
      <c r="B212" s="186"/>
      <c r="C212" s="186"/>
      <c r="D212" s="186"/>
      <c r="E212" s="186"/>
      <c r="F212" s="187" t="str">
        <f t="shared" si="5"/>
        <v/>
      </c>
      <c r="G212" s="186"/>
      <c r="H212" s="188">
        <f t="shared" si="6"/>
        <v>0</v>
      </c>
      <c r="I212" s="139"/>
      <c r="J212" s="208"/>
      <c r="K212" s="252"/>
      <c r="L212" s="252"/>
      <c r="M212" s="139"/>
      <c r="N212" s="139"/>
      <c r="O212" s="188"/>
      <c r="P212" s="141"/>
      <c r="Q212" s="191">
        <f t="shared" si="7"/>
        <v>0</v>
      </c>
      <c r="R212" s="192" t="str">
        <f t="shared" si="8"/>
        <v/>
      </c>
      <c r="S212" s="192">
        <f t="shared" si="9"/>
        <v>0</v>
      </c>
      <c r="T212" s="193"/>
      <c r="U212" s="191">
        <f t="shared" ref="U212:V212" si="198">C212/100</f>
        <v>0</v>
      </c>
      <c r="V212" s="191">
        <f t="shared" si="198"/>
        <v>0</v>
      </c>
      <c r="W212" s="191">
        <f t="shared" si="12"/>
        <v>0</v>
      </c>
      <c r="X212" s="194">
        <f t="shared" si="13"/>
        <v>0</v>
      </c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</row>
    <row r="213" ht="27.0" customHeight="1">
      <c r="A213" s="174">
        <v>182.0</v>
      </c>
      <c r="B213" s="186"/>
      <c r="C213" s="186"/>
      <c r="D213" s="186"/>
      <c r="E213" s="186"/>
      <c r="F213" s="187" t="str">
        <f t="shared" si="5"/>
        <v/>
      </c>
      <c r="G213" s="186"/>
      <c r="H213" s="188">
        <f t="shared" si="6"/>
        <v>0</v>
      </c>
      <c r="I213" s="139"/>
      <c r="J213" s="208"/>
      <c r="K213" s="252"/>
      <c r="L213" s="252"/>
      <c r="M213" s="139"/>
      <c r="N213" s="139"/>
      <c r="O213" s="188"/>
      <c r="P213" s="141"/>
      <c r="Q213" s="191">
        <f t="shared" si="7"/>
        <v>0</v>
      </c>
      <c r="R213" s="192" t="str">
        <f t="shared" si="8"/>
        <v/>
      </c>
      <c r="S213" s="192">
        <f t="shared" si="9"/>
        <v>0</v>
      </c>
      <c r="T213" s="193"/>
      <c r="U213" s="191">
        <f t="shared" ref="U213:V213" si="199">C213/100</f>
        <v>0</v>
      </c>
      <c r="V213" s="191">
        <f t="shared" si="199"/>
        <v>0</v>
      </c>
      <c r="W213" s="191">
        <f t="shared" si="12"/>
        <v>0</v>
      </c>
      <c r="X213" s="194">
        <f t="shared" si="13"/>
        <v>0</v>
      </c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</row>
    <row r="214" ht="27.0" customHeight="1">
      <c r="A214" s="174">
        <v>183.0</v>
      </c>
      <c r="B214" s="186"/>
      <c r="C214" s="186"/>
      <c r="D214" s="186"/>
      <c r="E214" s="186"/>
      <c r="F214" s="187" t="str">
        <f t="shared" si="5"/>
        <v/>
      </c>
      <c r="G214" s="186"/>
      <c r="H214" s="188">
        <f t="shared" si="6"/>
        <v>0</v>
      </c>
      <c r="I214" s="139"/>
      <c r="J214" s="208"/>
      <c r="K214" s="252"/>
      <c r="L214" s="252"/>
      <c r="M214" s="139"/>
      <c r="N214" s="139"/>
      <c r="O214" s="188"/>
      <c r="P214" s="141"/>
      <c r="Q214" s="191">
        <f t="shared" si="7"/>
        <v>0</v>
      </c>
      <c r="R214" s="192" t="str">
        <f t="shared" si="8"/>
        <v/>
      </c>
      <c r="S214" s="192">
        <f t="shared" si="9"/>
        <v>0</v>
      </c>
      <c r="T214" s="193"/>
      <c r="U214" s="191">
        <f t="shared" ref="U214:V214" si="200">C214/100</f>
        <v>0</v>
      </c>
      <c r="V214" s="191">
        <f t="shared" si="200"/>
        <v>0</v>
      </c>
      <c r="W214" s="191">
        <f t="shared" si="12"/>
        <v>0</v>
      </c>
      <c r="X214" s="194">
        <f t="shared" si="13"/>
        <v>0</v>
      </c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</row>
    <row r="215" ht="27.0" customHeight="1">
      <c r="A215" s="174">
        <v>184.0</v>
      </c>
      <c r="B215" s="186"/>
      <c r="C215" s="186"/>
      <c r="D215" s="186"/>
      <c r="E215" s="186"/>
      <c r="F215" s="187" t="str">
        <f t="shared" si="5"/>
        <v/>
      </c>
      <c r="G215" s="186"/>
      <c r="H215" s="188">
        <f t="shared" si="6"/>
        <v>0</v>
      </c>
      <c r="I215" s="139"/>
      <c r="J215" s="208"/>
      <c r="K215" s="252"/>
      <c r="L215" s="252"/>
      <c r="M215" s="139"/>
      <c r="N215" s="139"/>
      <c r="O215" s="188"/>
      <c r="P215" s="141"/>
      <c r="Q215" s="191">
        <f t="shared" si="7"/>
        <v>0</v>
      </c>
      <c r="R215" s="192" t="str">
        <f t="shared" si="8"/>
        <v/>
      </c>
      <c r="S215" s="192">
        <f t="shared" si="9"/>
        <v>0</v>
      </c>
      <c r="T215" s="193"/>
      <c r="U215" s="191">
        <f t="shared" ref="U215:V215" si="201">C215/100</f>
        <v>0</v>
      </c>
      <c r="V215" s="191">
        <f t="shared" si="201"/>
        <v>0</v>
      </c>
      <c r="W215" s="191">
        <f t="shared" si="12"/>
        <v>0</v>
      </c>
      <c r="X215" s="194">
        <f t="shared" si="13"/>
        <v>0</v>
      </c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</row>
    <row r="216" ht="27.0" customHeight="1">
      <c r="A216" s="174">
        <v>185.0</v>
      </c>
      <c r="B216" s="186"/>
      <c r="C216" s="186"/>
      <c r="D216" s="186"/>
      <c r="E216" s="186"/>
      <c r="F216" s="187" t="str">
        <f t="shared" si="5"/>
        <v/>
      </c>
      <c r="G216" s="186"/>
      <c r="H216" s="188">
        <f t="shared" si="6"/>
        <v>0</v>
      </c>
      <c r="I216" s="139"/>
      <c r="J216" s="208"/>
      <c r="K216" s="252"/>
      <c r="L216" s="252"/>
      <c r="M216" s="139"/>
      <c r="N216" s="139"/>
      <c r="O216" s="188"/>
      <c r="P216" s="141"/>
      <c r="Q216" s="191">
        <f t="shared" si="7"/>
        <v>0</v>
      </c>
      <c r="R216" s="192" t="str">
        <f t="shared" si="8"/>
        <v/>
      </c>
      <c r="S216" s="192">
        <f t="shared" si="9"/>
        <v>0</v>
      </c>
      <c r="T216" s="193"/>
      <c r="U216" s="191">
        <f t="shared" ref="U216:V216" si="202">C216/100</f>
        <v>0</v>
      </c>
      <c r="V216" s="191">
        <f t="shared" si="202"/>
        <v>0</v>
      </c>
      <c r="W216" s="191">
        <f t="shared" si="12"/>
        <v>0</v>
      </c>
      <c r="X216" s="194">
        <f t="shared" si="13"/>
        <v>0</v>
      </c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</row>
    <row r="217" ht="27.0" customHeight="1">
      <c r="A217" s="174">
        <v>186.0</v>
      </c>
      <c r="B217" s="186"/>
      <c r="C217" s="186"/>
      <c r="D217" s="186"/>
      <c r="E217" s="186"/>
      <c r="F217" s="187" t="str">
        <f t="shared" si="5"/>
        <v/>
      </c>
      <c r="G217" s="186"/>
      <c r="H217" s="188">
        <f t="shared" si="6"/>
        <v>0</v>
      </c>
      <c r="I217" s="139"/>
      <c r="J217" s="208"/>
      <c r="K217" s="252"/>
      <c r="L217" s="252"/>
      <c r="M217" s="139"/>
      <c r="N217" s="139"/>
      <c r="O217" s="188"/>
      <c r="P217" s="141"/>
      <c r="Q217" s="191">
        <f t="shared" si="7"/>
        <v>0</v>
      </c>
      <c r="R217" s="192" t="str">
        <f t="shared" si="8"/>
        <v/>
      </c>
      <c r="S217" s="192">
        <f t="shared" si="9"/>
        <v>0</v>
      </c>
      <c r="T217" s="193"/>
      <c r="U217" s="191">
        <f t="shared" ref="U217:V217" si="203">C217/100</f>
        <v>0</v>
      </c>
      <c r="V217" s="191">
        <f t="shared" si="203"/>
        <v>0</v>
      </c>
      <c r="W217" s="191">
        <f t="shared" si="12"/>
        <v>0</v>
      </c>
      <c r="X217" s="194">
        <f t="shared" si="13"/>
        <v>0</v>
      </c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</row>
    <row r="218" ht="27.0" customHeight="1">
      <c r="A218" s="174">
        <v>187.0</v>
      </c>
      <c r="B218" s="186"/>
      <c r="C218" s="186"/>
      <c r="D218" s="186"/>
      <c r="E218" s="186"/>
      <c r="F218" s="187" t="str">
        <f t="shared" si="5"/>
        <v/>
      </c>
      <c r="G218" s="186"/>
      <c r="H218" s="188">
        <f t="shared" si="6"/>
        <v>0</v>
      </c>
      <c r="I218" s="139"/>
      <c r="J218" s="208"/>
      <c r="K218" s="252"/>
      <c r="L218" s="252"/>
      <c r="M218" s="139"/>
      <c r="N218" s="139"/>
      <c r="O218" s="188"/>
      <c r="P218" s="141"/>
      <c r="Q218" s="191">
        <f t="shared" si="7"/>
        <v>0</v>
      </c>
      <c r="R218" s="192" t="str">
        <f t="shared" si="8"/>
        <v/>
      </c>
      <c r="S218" s="192">
        <f t="shared" si="9"/>
        <v>0</v>
      </c>
      <c r="T218" s="193"/>
      <c r="U218" s="191">
        <f t="shared" ref="U218:V218" si="204">C218/100</f>
        <v>0</v>
      </c>
      <c r="V218" s="191">
        <f t="shared" si="204"/>
        <v>0</v>
      </c>
      <c r="W218" s="191">
        <f t="shared" si="12"/>
        <v>0</v>
      </c>
      <c r="X218" s="194">
        <f t="shared" si="13"/>
        <v>0</v>
      </c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</row>
    <row r="219" ht="27.0" customHeight="1">
      <c r="A219" s="174">
        <v>188.0</v>
      </c>
      <c r="B219" s="186"/>
      <c r="C219" s="186"/>
      <c r="D219" s="186"/>
      <c r="E219" s="186"/>
      <c r="F219" s="187" t="str">
        <f t="shared" si="5"/>
        <v/>
      </c>
      <c r="G219" s="186"/>
      <c r="H219" s="188">
        <f t="shared" si="6"/>
        <v>0</v>
      </c>
      <c r="I219" s="139"/>
      <c r="J219" s="208"/>
      <c r="K219" s="252"/>
      <c r="L219" s="252"/>
      <c r="M219" s="139"/>
      <c r="N219" s="139"/>
      <c r="O219" s="188"/>
      <c r="P219" s="141"/>
      <c r="Q219" s="191">
        <f t="shared" si="7"/>
        <v>0</v>
      </c>
      <c r="R219" s="192" t="str">
        <f t="shared" si="8"/>
        <v/>
      </c>
      <c r="S219" s="192">
        <f t="shared" si="9"/>
        <v>0</v>
      </c>
      <c r="T219" s="193"/>
      <c r="U219" s="191">
        <f t="shared" ref="U219:V219" si="205">C219/100</f>
        <v>0</v>
      </c>
      <c r="V219" s="191">
        <f t="shared" si="205"/>
        <v>0</v>
      </c>
      <c r="W219" s="191">
        <f t="shared" si="12"/>
        <v>0</v>
      </c>
      <c r="X219" s="194">
        <f t="shared" si="13"/>
        <v>0</v>
      </c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</row>
    <row r="220" ht="27.0" customHeight="1">
      <c r="A220" s="174">
        <v>189.0</v>
      </c>
      <c r="B220" s="186"/>
      <c r="C220" s="186"/>
      <c r="D220" s="186"/>
      <c r="E220" s="186"/>
      <c r="F220" s="187" t="str">
        <f t="shared" si="5"/>
        <v/>
      </c>
      <c r="G220" s="186"/>
      <c r="H220" s="188">
        <f t="shared" si="6"/>
        <v>0</v>
      </c>
      <c r="I220" s="139"/>
      <c r="J220" s="208"/>
      <c r="K220" s="252"/>
      <c r="L220" s="252"/>
      <c r="M220" s="139"/>
      <c r="N220" s="139"/>
      <c r="O220" s="188"/>
      <c r="P220" s="141"/>
      <c r="Q220" s="191">
        <f t="shared" si="7"/>
        <v>0</v>
      </c>
      <c r="R220" s="192" t="str">
        <f t="shared" si="8"/>
        <v/>
      </c>
      <c r="S220" s="192">
        <f t="shared" si="9"/>
        <v>0</v>
      </c>
      <c r="T220" s="193"/>
      <c r="U220" s="191">
        <f t="shared" ref="U220:V220" si="206">C220/100</f>
        <v>0</v>
      </c>
      <c r="V220" s="191">
        <f t="shared" si="206"/>
        <v>0</v>
      </c>
      <c r="W220" s="191">
        <f t="shared" si="12"/>
        <v>0</v>
      </c>
      <c r="X220" s="194">
        <f t="shared" si="13"/>
        <v>0</v>
      </c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</row>
    <row r="221" ht="27.0" customHeight="1">
      <c r="A221" s="174">
        <v>190.0</v>
      </c>
      <c r="B221" s="186"/>
      <c r="C221" s="186"/>
      <c r="D221" s="186"/>
      <c r="E221" s="186"/>
      <c r="F221" s="187" t="str">
        <f t="shared" si="5"/>
        <v/>
      </c>
      <c r="G221" s="186"/>
      <c r="H221" s="188">
        <f t="shared" si="6"/>
        <v>0</v>
      </c>
      <c r="I221" s="139"/>
      <c r="J221" s="208"/>
      <c r="K221" s="252"/>
      <c r="L221" s="252"/>
      <c r="M221" s="139"/>
      <c r="N221" s="139"/>
      <c r="O221" s="188"/>
      <c r="P221" s="141"/>
      <c r="Q221" s="191">
        <f t="shared" si="7"/>
        <v>0</v>
      </c>
      <c r="R221" s="192" t="str">
        <f t="shared" si="8"/>
        <v/>
      </c>
      <c r="S221" s="192">
        <f t="shared" si="9"/>
        <v>0</v>
      </c>
      <c r="T221" s="193"/>
      <c r="U221" s="191">
        <f t="shared" ref="U221:V221" si="207">C221/100</f>
        <v>0</v>
      </c>
      <c r="V221" s="191">
        <f t="shared" si="207"/>
        <v>0</v>
      </c>
      <c r="W221" s="191">
        <f t="shared" si="12"/>
        <v>0</v>
      </c>
      <c r="X221" s="194">
        <f t="shared" si="13"/>
        <v>0</v>
      </c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</row>
    <row r="222" ht="27.0" customHeight="1">
      <c r="A222" s="174">
        <v>191.0</v>
      </c>
      <c r="B222" s="186"/>
      <c r="C222" s="186"/>
      <c r="D222" s="186"/>
      <c r="E222" s="186"/>
      <c r="F222" s="187" t="str">
        <f t="shared" si="5"/>
        <v/>
      </c>
      <c r="G222" s="186"/>
      <c r="H222" s="188">
        <f t="shared" si="6"/>
        <v>0</v>
      </c>
      <c r="I222" s="139"/>
      <c r="J222" s="208"/>
      <c r="K222" s="252"/>
      <c r="L222" s="252"/>
      <c r="M222" s="139"/>
      <c r="N222" s="139"/>
      <c r="O222" s="188"/>
      <c r="P222" s="141"/>
      <c r="Q222" s="191">
        <f t="shared" si="7"/>
        <v>0</v>
      </c>
      <c r="R222" s="192" t="str">
        <f t="shared" si="8"/>
        <v/>
      </c>
      <c r="S222" s="192">
        <f t="shared" si="9"/>
        <v>0</v>
      </c>
      <c r="T222" s="193"/>
      <c r="U222" s="191">
        <f t="shared" ref="U222:V222" si="208">C222/100</f>
        <v>0</v>
      </c>
      <c r="V222" s="191">
        <f t="shared" si="208"/>
        <v>0</v>
      </c>
      <c r="W222" s="191">
        <f t="shared" si="12"/>
        <v>0</v>
      </c>
      <c r="X222" s="194">
        <f t="shared" si="13"/>
        <v>0</v>
      </c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</row>
    <row r="223" ht="27.0" customHeight="1">
      <c r="A223" s="174">
        <v>192.0</v>
      </c>
      <c r="B223" s="186"/>
      <c r="C223" s="186"/>
      <c r="D223" s="186"/>
      <c r="E223" s="186"/>
      <c r="F223" s="187" t="str">
        <f t="shared" si="5"/>
        <v/>
      </c>
      <c r="G223" s="186"/>
      <c r="H223" s="188">
        <f t="shared" si="6"/>
        <v>0</v>
      </c>
      <c r="I223" s="139"/>
      <c r="J223" s="208"/>
      <c r="K223" s="252"/>
      <c r="L223" s="252"/>
      <c r="M223" s="139"/>
      <c r="N223" s="139"/>
      <c r="O223" s="188"/>
      <c r="P223" s="141"/>
      <c r="Q223" s="191">
        <f t="shared" si="7"/>
        <v>0</v>
      </c>
      <c r="R223" s="192" t="str">
        <f t="shared" si="8"/>
        <v/>
      </c>
      <c r="S223" s="192">
        <f t="shared" si="9"/>
        <v>0</v>
      </c>
      <c r="T223" s="193"/>
      <c r="U223" s="191">
        <f t="shared" ref="U223:V223" si="209">C223/100</f>
        <v>0</v>
      </c>
      <c r="V223" s="191">
        <f t="shared" si="209"/>
        <v>0</v>
      </c>
      <c r="W223" s="191">
        <f t="shared" si="12"/>
        <v>0</v>
      </c>
      <c r="X223" s="194">
        <f t="shared" si="13"/>
        <v>0</v>
      </c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</row>
    <row r="224" ht="27.0" customHeight="1">
      <c r="A224" s="174">
        <v>193.0</v>
      </c>
      <c r="B224" s="186"/>
      <c r="C224" s="186"/>
      <c r="D224" s="186"/>
      <c r="E224" s="186"/>
      <c r="F224" s="187" t="str">
        <f t="shared" si="5"/>
        <v/>
      </c>
      <c r="G224" s="186"/>
      <c r="H224" s="188">
        <f t="shared" si="6"/>
        <v>0</v>
      </c>
      <c r="I224" s="139"/>
      <c r="J224" s="208"/>
      <c r="K224" s="252"/>
      <c r="L224" s="252"/>
      <c r="M224" s="139"/>
      <c r="N224" s="139"/>
      <c r="O224" s="188"/>
      <c r="P224" s="141"/>
      <c r="Q224" s="191">
        <f t="shared" si="7"/>
        <v>0</v>
      </c>
      <c r="R224" s="192" t="str">
        <f t="shared" si="8"/>
        <v/>
      </c>
      <c r="S224" s="192">
        <f t="shared" si="9"/>
        <v>0</v>
      </c>
      <c r="T224" s="193"/>
      <c r="U224" s="191">
        <f t="shared" ref="U224:V224" si="210">C224/100</f>
        <v>0</v>
      </c>
      <c r="V224" s="191">
        <f t="shared" si="210"/>
        <v>0</v>
      </c>
      <c r="W224" s="191">
        <f t="shared" si="12"/>
        <v>0</v>
      </c>
      <c r="X224" s="194">
        <f t="shared" si="13"/>
        <v>0</v>
      </c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</row>
    <row r="225" ht="27.0" customHeight="1">
      <c r="A225" s="174">
        <v>194.0</v>
      </c>
      <c r="B225" s="186"/>
      <c r="C225" s="186"/>
      <c r="D225" s="186"/>
      <c r="E225" s="186"/>
      <c r="F225" s="187" t="str">
        <f t="shared" si="5"/>
        <v/>
      </c>
      <c r="G225" s="186"/>
      <c r="H225" s="188">
        <f t="shared" si="6"/>
        <v>0</v>
      </c>
      <c r="I225" s="139"/>
      <c r="J225" s="208"/>
      <c r="K225" s="252"/>
      <c r="L225" s="252"/>
      <c r="M225" s="139"/>
      <c r="N225" s="139"/>
      <c r="O225" s="188"/>
      <c r="P225" s="141"/>
      <c r="Q225" s="191">
        <f t="shared" si="7"/>
        <v>0</v>
      </c>
      <c r="R225" s="192" t="str">
        <f t="shared" si="8"/>
        <v/>
      </c>
      <c r="S225" s="192">
        <f t="shared" si="9"/>
        <v>0</v>
      </c>
      <c r="T225" s="193"/>
      <c r="U225" s="191">
        <f t="shared" ref="U225:V225" si="211">C225/100</f>
        <v>0</v>
      </c>
      <c r="V225" s="191">
        <f t="shared" si="211"/>
        <v>0</v>
      </c>
      <c r="W225" s="191">
        <f t="shared" si="12"/>
        <v>0</v>
      </c>
      <c r="X225" s="194">
        <f t="shared" si="13"/>
        <v>0</v>
      </c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</row>
    <row r="226" ht="27.0" customHeight="1">
      <c r="A226" s="174">
        <v>195.0</v>
      </c>
      <c r="B226" s="186"/>
      <c r="C226" s="186"/>
      <c r="D226" s="186"/>
      <c r="E226" s="186"/>
      <c r="F226" s="187" t="str">
        <f t="shared" si="5"/>
        <v/>
      </c>
      <c r="G226" s="186"/>
      <c r="H226" s="188">
        <f t="shared" si="6"/>
        <v>0</v>
      </c>
      <c r="I226" s="139"/>
      <c r="J226" s="208"/>
      <c r="K226" s="252"/>
      <c r="L226" s="252"/>
      <c r="M226" s="139"/>
      <c r="N226" s="139"/>
      <c r="O226" s="188"/>
      <c r="P226" s="141"/>
      <c r="Q226" s="191">
        <f t="shared" si="7"/>
        <v>0</v>
      </c>
      <c r="R226" s="192" t="str">
        <f t="shared" si="8"/>
        <v/>
      </c>
      <c r="S226" s="192">
        <f t="shared" si="9"/>
        <v>0</v>
      </c>
      <c r="T226" s="193"/>
      <c r="U226" s="191">
        <f t="shared" ref="U226:V226" si="212">C226/100</f>
        <v>0</v>
      </c>
      <c r="V226" s="191">
        <f t="shared" si="212"/>
        <v>0</v>
      </c>
      <c r="W226" s="191">
        <f t="shared" si="12"/>
        <v>0</v>
      </c>
      <c r="X226" s="194">
        <f t="shared" si="13"/>
        <v>0</v>
      </c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</row>
    <row r="227" ht="27.0" customHeight="1">
      <c r="A227" s="174">
        <v>196.0</v>
      </c>
      <c r="B227" s="186"/>
      <c r="C227" s="186"/>
      <c r="D227" s="186"/>
      <c r="E227" s="186"/>
      <c r="F227" s="187" t="str">
        <f t="shared" si="5"/>
        <v/>
      </c>
      <c r="G227" s="186"/>
      <c r="H227" s="188">
        <f t="shared" si="6"/>
        <v>0</v>
      </c>
      <c r="I227" s="139"/>
      <c r="J227" s="208"/>
      <c r="K227" s="252"/>
      <c r="L227" s="252"/>
      <c r="M227" s="139"/>
      <c r="N227" s="139"/>
      <c r="O227" s="188"/>
      <c r="P227" s="141"/>
      <c r="Q227" s="191">
        <f t="shared" si="7"/>
        <v>0</v>
      </c>
      <c r="R227" s="192" t="str">
        <f t="shared" si="8"/>
        <v/>
      </c>
      <c r="S227" s="192">
        <f t="shared" si="9"/>
        <v>0</v>
      </c>
      <c r="T227" s="193"/>
      <c r="U227" s="191">
        <f t="shared" ref="U227:V227" si="213">C227/100</f>
        <v>0</v>
      </c>
      <c r="V227" s="191">
        <f t="shared" si="213"/>
        <v>0</v>
      </c>
      <c r="W227" s="191">
        <f t="shared" si="12"/>
        <v>0</v>
      </c>
      <c r="X227" s="194">
        <f t="shared" si="13"/>
        <v>0</v>
      </c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</row>
    <row r="228" ht="27.0" customHeight="1">
      <c r="A228" s="174">
        <v>197.0</v>
      </c>
      <c r="B228" s="186"/>
      <c r="C228" s="186"/>
      <c r="D228" s="186"/>
      <c r="E228" s="186"/>
      <c r="F228" s="187" t="str">
        <f t="shared" si="5"/>
        <v/>
      </c>
      <c r="G228" s="186"/>
      <c r="H228" s="188">
        <f t="shared" si="6"/>
        <v>0</v>
      </c>
      <c r="I228" s="139"/>
      <c r="J228" s="208"/>
      <c r="K228" s="252"/>
      <c r="L228" s="252"/>
      <c r="M228" s="139"/>
      <c r="N228" s="139"/>
      <c r="O228" s="188"/>
      <c r="P228" s="141"/>
      <c r="Q228" s="191">
        <f t="shared" si="7"/>
        <v>0</v>
      </c>
      <c r="R228" s="192" t="str">
        <f t="shared" si="8"/>
        <v/>
      </c>
      <c r="S228" s="192">
        <f t="shared" si="9"/>
        <v>0</v>
      </c>
      <c r="T228" s="193"/>
      <c r="U228" s="191">
        <f t="shared" ref="U228:V228" si="214">C228/100</f>
        <v>0</v>
      </c>
      <c r="V228" s="191">
        <f t="shared" si="214"/>
        <v>0</v>
      </c>
      <c r="W228" s="191">
        <f t="shared" si="12"/>
        <v>0</v>
      </c>
      <c r="X228" s="194">
        <f t="shared" si="13"/>
        <v>0</v>
      </c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</row>
    <row r="229" ht="27.0" customHeight="1">
      <c r="A229" s="174">
        <v>198.0</v>
      </c>
      <c r="B229" s="186"/>
      <c r="C229" s="186"/>
      <c r="D229" s="186"/>
      <c r="E229" s="186"/>
      <c r="F229" s="187" t="str">
        <f t="shared" si="5"/>
        <v/>
      </c>
      <c r="G229" s="186"/>
      <c r="H229" s="188">
        <f t="shared" si="6"/>
        <v>0</v>
      </c>
      <c r="I229" s="139"/>
      <c r="J229" s="208"/>
      <c r="K229" s="252"/>
      <c r="L229" s="252"/>
      <c r="M229" s="139"/>
      <c r="N229" s="139"/>
      <c r="O229" s="188"/>
      <c r="P229" s="141"/>
      <c r="Q229" s="191">
        <f t="shared" si="7"/>
        <v>0</v>
      </c>
      <c r="R229" s="192" t="str">
        <f t="shared" si="8"/>
        <v/>
      </c>
      <c r="S229" s="192">
        <f t="shared" si="9"/>
        <v>0</v>
      </c>
      <c r="T229" s="193"/>
      <c r="U229" s="191">
        <f t="shared" ref="U229:V229" si="215">C229/100</f>
        <v>0</v>
      </c>
      <c r="V229" s="191">
        <f t="shared" si="215"/>
        <v>0</v>
      </c>
      <c r="W229" s="191">
        <f t="shared" si="12"/>
        <v>0</v>
      </c>
      <c r="X229" s="194">
        <f t="shared" si="13"/>
        <v>0</v>
      </c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</row>
    <row r="230" ht="27.0" customHeight="1">
      <c r="A230" s="174">
        <v>199.0</v>
      </c>
      <c r="B230" s="186"/>
      <c r="C230" s="186"/>
      <c r="D230" s="186"/>
      <c r="E230" s="186"/>
      <c r="F230" s="187" t="str">
        <f t="shared" si="5"/>
        <v/>
      </c>
      <c r="G230" s="186"/>
      <c r="H230" s="188">
        <f t="shared" si="6"/>
        <v>0</v>
      </c>
      <c r="I230" s="139"/>
      <c r="J230" s="208"/>
      <c r="K230" s="252"/>
      <c r="L230" s="252"/>
      <c r="M230" s="139"/>
      <c r="N230" s="139"/>
      <c r="O230" s="188"/>
      <c r="P230" s="141"/>
      <c r="Q230" s="191">
        <f t="shared" si="7"/>
        <v>0</v>
      </c>
      <c r="R230" s="192" t="str">
        <f t="shared" si="8"/>
        <v/>
      </c>
      <c r="S230" s="192">
        <f t="shared" si="9"/>
        <v>0</v>
      </c>
      <c r="T230" s="193"/>
      <c r="U230" s="191">
        <f t="shared" ref="U230:V230" si="216">C230/100</f>
        <v>0</v>
      </c>
      <c r="V230" s="191">
        <f t="shared" si="216"/>
        <v>0</v>
      </c>
      <c r="W230" s="191">
        <f t="shared" si="12"/>
        <v>0</v>
      </c>
      <c r="X230" s="194">
        <f t="shared" si="13"/>
        <v>0</v>
      </c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</row>
    <row r="231" ht="27.0" customHeight="1">
      <c r="A231" s="174">
        <v>200.0</v>
      </c>
      <c r="B231" s="186"/>
      <c r="C231" s="186"/>
      <c r="D231" s="186"/>
      <c r="E231" s="186"/>
      <c r="F231" s="187" t="str">
        <f t="shared" si="5"/>
        <v/>
      </c>
      <c r="G231" s="186"/>
      <c r="H231" s="188">
        <f t="shared" si="6"/>
        <v>0</v>
      </c>
      <c r="I231" s="139"/>
      <c r="J231" s="208"/>
      <c r="K231" s="252"/>
      <c r="L231" s="252"/>
      <c r="M231" s="139"/>
      <c r="N231" s="139"/>
      <c r="O231" s="188"/>
      <c r="P231" s="141"/>
      <c r="Q231" s="191">
        <f t="shared" si="7"/>
        <v>0</v>
      </c>
      <c r="R231" s="192" t="str">
        <f t="shared" si="8"/>
        <v/>
      </c>
      <c r="S231" s="192">
        <f t="shared" si="9"/>
        <v>0</v>
      </c>
      <c r="T231" s="193"/>
      <c r="U231" s="191">
        <f t="shared" ref="U231:V231" si="217">C231/100</f>
        <v>0</v>
      </c>
      <c r="V231" s="191">
        <f t="shared" si="217"/>
        <v>0</v>
      </c>
      <c r="W231" s="191">
        <f t="shared" si="12"/>
        <v>0</v>
      </c>
      <c r="X231" s="194">
        <f t="shared" si="13"/>
        <v>0</v>
      </c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</row>
    <row r="232" ht="27.0" customHeight="1">
      <c r="A232" s="174">
        <v>201.0</v>
      </c>
      <c r="B232" s="186"/>
      <c r="C232" s="186"/>
      <c r="D232" s="186"/>
      <c r="E232" s="186"/>
      <c r="F232" s="187" t="str">
        <f t="shared" si="5"/>
        <v/>
      </c>
      <c r="G232" s="186"/>
      <c r="H232" s="188">
        <f t="shared" si="6"/>
        <v>0</v>
      </c>
      <c r="I232" s="139"/>
      <c r="J232" s="208"/>
      <c r="K232" s="252"/>
      <c r="L232" s="252"/>
      <c r="M232" s="139"/>
      <c r="N232" s="139"/>
      <c r="O232" s="188"/>
      <c r="P232" s="141"/>
      <c r="Q232" s="191">
        <f t="shared" si="7"/>
        <v>0</v>
      </c>
      <c r="R232" s="192" t="str">
        <f t="shared" si="8"/>
        <v/>
      </c>
      <c r="S232" s="192">
        <f t="shared" si="9"/>
        <v>0</v>
      </c>
      <c r="T232" s="193"/>
      <c r="U232" s="191">
        <f t="shared" ref="U232:V232" si="218">C232/100</f>
        <v>0</v>
      </c>
      <c r="V232" s="191">
        <f t="shared" si="218"/>
        <v>0</v>
      </c>
      <c r="W232" s="191">
        <f t="shared" si="12"/>
        <v>0</v>
      </c>
      <c r="X232" s="194">
        <f t="shared" si="13"/>
        <v>0</v>
      </c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</row>
    <row r="233" ht="27.0" customHeight="1">
      <c r="A233" s="174">
        <v>202.0</v>
      </c>
      <c r="B233" s="186"/>
      <c r="C233" s="186"/>
      <c r="D233" s="186"/>
      <c r="E233" s="186"/>
      <c r="F233" s="187" t="str">
        <f t="shared" si="5"/>
        <v/>
      </c>
      <c r="G233" s="186"/>
      <c r="H233" s="188">
        <f t="shared" si="6"/>
        <v>0</v>
      </c>
      <c r="I233" s="139"/>
      <c r="J233" s="208"/>
      <c r="K233" s="252"/>
      <c r="L233" s="252"/>
      <c r="M233" s="139"/>
      <c r="N233" s="139"/>
      <c r="O233" s="188"/>
      <c r="P233" s="141"/>
      <c r="Q233" s="191">
        <f t="shared" si="7"/>
        <v>0</v>
      </c>
      <c r="R233" s="192" t="str">
        <f t="shared" si="8"/>
        <v/>
      </c>
      <c r="S233" s="192">
        <f t="shared" si="9"/>
        <v>0</v>
      </c>
      <c r="T233" s="193"/>
      <c r="U233" s="191">
        <f t="shared" ref="U233:V233" si="219">C233/100</f>
        <v>0</v>
      </c>
      <c r="V233" s="191">
        <f t="shared" si="219"/>
        <v>0</v>
      </c>
      <c r="W233" s="191">
        <f t="shared" si="12"/>
        <v>0</v>
      </c>
      <c r="X233" s="194">
        <f t="shared" si="13"/>
        <v>0</v>
      </c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</row>
    <row r="234" ht="27.0" customHeight="1">
      <c r="A234" s="174">
        <v>203.0</v>
      </c>
      <c r="B234" s="186"/>
      <c r="C234" s="186"/>
      <c r="D234" s="186"/>
      <c r="E234" s="186"/>
      <c r="F234" s="187" t="str">
        <f t="shared" si="5"/>
        <v/>
      </c>
      <c r="G234" s="186"/>
      <c r="H234" s="188">
        <f t="shared" si="6"/>
        <v>0</v>
      </c>
      <c r="I234" s="139"/>
      <c r="J234" s="208"/>
      <c r="K234" s="252"/>
      <c r="L234" s="252"/>
      <c r="M234" s="139"/>
      <c r="N234" s="139"/>
      <c r="O234" s="188"/>
      <c r="P234" s="141"/>
      <c r="Q234" s="191">
        <f t="shared" si="7"/>
        <v>0</v>
      </c>
      <c r="R234" s="192" t="str">
        <f t="shared" si="8"/>
        <v/>
      </c>
      <c r="S234" s="192">
        <f t="shared" si="9"/>
        <v>0</v>
      </c>
      <c r="T234" s="193"/>
      <c r="U234" s="191">
        <f t="shared" ref="U234:V234" si="220">C234/100</f>
        <v>0</v>
      </c>
      <c r="V234" s="191">
        <f t="shared" si="220"/>
        <v>0</v>
      </c>
      <c r="W234" s="191">
        <f t="shared" si="12"/>
        <v>0</v>
      </c>
      <c r="X234" s="194">
        <f t="shared" si="13"/>
        <v>0</v>
      </c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</row>
    <row r="235" ht="27.0" customHeight="1">
      <c r="A235" s="174">
        <v>204.0</v>
      </c>
      <c r="B235" s="186"/>
      <c r="C235" s="186"/>
      <c r="D235" s="186"/>
      <c r="E235" s="186"/>
      <c r="F235" s="187" t="str">
        <f t="shared" si="5"/>
        <v/>
      </c>
      <c r="G235" s="186"/>
      <c r="H235" s="188">
        <f t="shared" si="6"/>
        <v>0</v>
      </c>
      <c r="I235" s="139"/>
      <c r="J235" s="208"/>
      <c r="K235" s="252"/>
      <c r="L235" s="252"/>
      <c r="M235" s="139"/>
      <c r="N235" s="139"/>
      <c r="O235" s="188"/>
      <c r="P235" s="141"/>
      <c r="Q235" s="191">
        <f t="shared" si="7"/>
        <v>0</v>
      </c>
      <c r="R235" s="192" t="str">
        <f t="shared" si="8"/>
        <v/>
      </c>
      <c r="S235" s="192">
        <f t="shared" si="9"/>
        <v>0</v>
      </c>
      <c r="T235" s="193"/>
      <c r="U235" s="191">
        <f t="shared" ref="U235:V235" si="221">C235/100</f>
        <v>0</v>
      </c>
      <c r="V235" s="191">
        <f t="shared" si="221"/>
        <v>0</v>
      </c>
      <c r="W235" s="191">
        <f t="shared" si="12"/>
        <v>0</v>
      </c>
      <c r="X235" s="194">
        <f t="shared" si="13"/>
        <v>0</v>
      </c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</row>
    <row r="236" ht="27.0" customHeight="1">
      <c r="A236" s="174">
        <v>205.0</v>
      </c>
      <c r="B236" s="186"/>
      <c r="C236" s="186"/>
      <c r="D236" s="186"/>
      <c r="E236" s="186"/>
      <c r="F236" s="187" t="str">
        <f t="shared" si="5"/>
        <v/>
      </c>
      <c r="G236" s="186"/>
      <c r="H236" s="188">
        <f t="shared" si="6"/>
        <v>0</v>
      </c>
      <c r="I236" s="139"/>
      <c r="J236" s="208"/>
      <c r="K236" s="252"/>
      <c r="L236" s="252"/>
      <c r="M236" s="139"/>
      <c r="N236" s="139"/>
      <c r="O236" s="188"/>
      <c r="P236" s="141"/>
      <c r="Q236" s="191">
        <f t="shared" si="7"/>
        <v>0</v>
      </c>
      <c r="R236" s="192" t="str">
        <f t="shared" si="8"/>
        <v/>
      </c>
      <c r="S236" s="192">
        <f t="shared" si="9"/>
        <v>0</v>
      </c>
      <c r="T236" s="193"/>
      <c r="U236" s="191">
        <f t="shared" ref="U236:V236" si="222">C236/100</f>
        <v>0</v>
      </c>
      <c r="V236" s="191">
        <f t="shared" si="222"/>
        <v>0</v>
      </c>
      <c r="W236" s="191">
        <f t="shared" si="12"/>
        <v>0</v>
      </c>
      <c r="X236" s="194">
        <f t="shared" si="13"/>
        <v>0</v>
      </c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</row>
    <row r="237" ht="27.0" customHeight="1">
      <c r="A237" s="174">
        <v>206.0</v>
      </c>
      <c r="B237" s="186"/>
      <c r="C237" s="186"/>
      <c r="D237" s="186"/>
      <c r="E237" s="186"/>
      <c r="F237" s="187" t="str">
        <f t="shared" si="5"/>
        <v/>
      </c>
      <c r="G237" s="186"/>
      <c r="H237" s="188">
        <f t="shared" si="6"/>
        <v>0</v>
      </c>
      <c r="I237" s="139"/>
      <c r="J237" s="208"/>
      <c r="K237" s="252"/>
      <c r="L237" s="252"/>
      <c r="M237" s="139"/>
      <c r="N237" s="139"/>
      <c r="O237" s="188"/>
      <c r="P237" s="141"/>
      <c r="Q237" s="191">
        <f t="shared" si="7"/>
        <v>0</v>
      </c>
      <c r="R237" s="192" t="str">
        <f t="shared" si="8"/>
        <v/>
      </c>
      <c r="S237" s="192">
        <f t="shared" si="9"/>
        <v>0</v>
      </c>
      <c r="T237" s="193"/>
      <c r="U237" s="191">
        <f t="shared" ref="U237:V237" si="223">C237/100</f>
        <v>0</v>
      </c>
      <c r="V237" s="191">
        <f t="shared" si="223"/>
        <v>0</v>
      </c>
      <c r="W237" s="191">
        <f t="shared" si="12"/>
        <v>0</v>
      </c>
      <c r="X237" s="194">
        <f t="shared" si="13"/>
        <v>0</v>
      </c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</row>
    <row r="238" ht="27.0" customHeight="1">
      <c r="A238" s="174">
        <v>207.0</v>
      </c>
      <c r="B238" s="186"/>
      <c r="C238" s="186"/>
      <c r="D238" s="186"/>
      <c r="E238" s="186"/>
      <c r="F238" s="187" t="str">
        <f t="shared" si="5"/>
        <v/>
      </c>
      <c r="G238" s="186"/>
      <c r="H238" s="188">
        <f t="shared" si="6"/>
        <v>0</v>
      </c>
      <c r="I238" s="139"/>
      <c r="J238" s="208"/>
      <c r="K238" s="252"/>
      <c r="L238" s="252"/>
      <c r="M238" s="139"/>
      <c r="N238" s="139"/>
      <c r="O238" s="188"/>
      <c r="P238" s="141"/>
      <c r="Q238" s="191">
        <f t="shared" si="7"/>
        <v>0</v>
      </c>
      <c r="R238" s="192" t="str">
        <f t="shared" si="8"/>
        <v/>
      </c>
      <c r="S238" s="192">
        <f t="shared" si="9"/>
        <v>0</v>
      </c>
      <c r="T238" s="193"/>
      <c r="U238" s="191">
        <f t="shared" ref="U238:V238" si="224">C238/100</f>
        <v>0</v>
      </c>
      <c r="V238" s="191">
        <f t="shared" si="224"/>
        <v>0</v>
      </c>
      <c r="W238" s="191">
        <f t="shared" si="12"/>
        <v>0</v>
      </c>
      <c r="X238" s="194">
        <f t="shared" si="13"/>
        <v>0</v>
      </c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</row>
    <row r="239" ht="27.0" customHeight="1">
      <c r="A239" s="174">
        <v>208.0</v>
      </c>
      <c r="B239" s="186"/>
      <c r="C239" s="186"/>
      <c r="D239" s="186"/>
      <c r="E239" s="186"/>
      <c r="F239" s="187" t="str">
        <f t="shared" si="5"/>
        <v/>
      </c>
      <c r="G239" s="186"/>
      <c r="H239" s="188">
        <f t="shared" si="6"/>
        <v>0</v>
      </c>
      <c r="I239" s="139"/>
      <c r="J239" s="208"/>
      <c r="K239" s="252"/>
      <c r="L239" s="252"/>
      <c r="M239" s="139"/>
      <c r="N239" s="139"/>
      <c r="O239" s="188"/>
      <c r="P239" s="141"/>
      <c r="Q239" s="191">
        <f t="shared" si="7"/>
        <v>0</v>
      </c>
      <c r="R239" s="192" t="str">
        <f t="shared" si="8"/>
        <v/>
      </c>
      <c r="S239" s="192">
        <f t="shared" si="9"/>
        <v>0</v>
      </c>
      <c r="T239" s="193"/>
      <c r="U239" s="191">
        <f t="shared" ref="U239:V239" si="225">C239/100</f>
        <v>0</v>
      </c>
      <c r="V239" s="191">
        <f t="shared" si="225"/>
        <v>0</v>
      </c>
      <c r="W239" s="191">
        <f t="shared" si="12"/>
        <v>0</v>
      </c>
      <c r="X239" s="194">
        <f t="shared" si="13"/>
        <v>0</v>
      </c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</row>
    <row r="240" ht="27.0" customHeight="1">
      <c r="A240" s="174">
        <v>209.0</v>
      </c>
      <c r="B240" s="186"/>
      <c r="C240" s="186"/>
      <c r="D240" s="186"/>
      <c r="E240" s="186"/>
      <c r="F240" s="187" t="str">
        <f t="shared" si="5"/>
        <v/>
      </c>
      <c r="G240" s="186"/>
      <c r="H240" s="188">
        <f t="shared" si="6"/>
        <v>0</v>
      </c>
      <c r="I240" s="139"/>
      <c r="J240" s="208"/>
      <c r="K240" s="252"/>
      <c r="L240" s="252"/>
      <c r="M240" s="139"/>
      <c r="N240" s="139"/>
      <c r="O240" s="188"/>
      <c r="P240" s="141"/>
      <c r="Q240" s="191">
        <f t="shared" si="7"/>
        <v>0</v>
      </c>
      <c r="R240" s="192" t="str">
        <f t="shared" si="8"/>
        <v/>
      </c>
      <c r="S240" s="192">
        <f t="shared" si="9"/>
        <v>0</v>
      </c>
      <c r="T240" s="193"/>
      <c r="U240" s="191">
        <f t="shared" ref="U240:V240" si="226">C240/100</f>
        <v>0</v>
      </c>
      <c r="V240" s="191">
        <f t="shared" si="226"/>
        <v>0</v>
      </c>
      <c r="W240" s="191">
        <f t="shared" si="12"/>
        <v>0</v>
      </c>
      <c r="X240" s="194">
        <f t="shared" si="13"/>
        <v>0</v>
      </c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</row>
    <row r="241" ht="27.0" customHeight="1">
      <c r="A241" s="174">
        <v>210.0</v>
      </c>
      <c r="B241" s="186"/>
      <c r="C241" s="186"/>
      <c r="D241" s="186"/>
      <c r="E241" s="186"/>
      <c r="F241" s="187" t="str">
        <f t="shared" si="5"/>
        <v/>
      </c>
      <c r="G241" s="186"/>
      <c r="H241" s="188">
        <f t="shared" si="6"/>
        <v>0</v>
      </c>
      <c r="I241" s="139"/>
      <c r="J241" s="208"/>
      <c r="K241" s="252"/>
      <c r="L241" s="252"/>
      <c r="M241" s="139"/>
      <c r="N241" s="139"/>
      <c r="O241" s="188"/>
      <c r="P241" s="141"/>
      <c r="Q241" s="191">
        <f t="shared" si="7"/>
        <v>0</v>
      </c>
      <c r="R241" s="192" t="str">
        <f t="shared" si="8"/>
        <v/>
      </c>
      <c r="S241" s="192">
        <f t="shared" si="9"/>
        <v>0</v>
      </c>
      <c r="T241" s="193"/>
      <c r="U241" s="191">
        <f t="shared" ref="U241:V241" si="227">C241/100</f>
        <v>0</v>
      </c>
      <c r="V241" s="191">
        <f t="shared" si="227"/>
        <v>0</v>
      </c>
      <c r="W241" s="191">
        <f t="shared" si="12"/>
        <v>0</v>
      </c>
      <c r="X241" s="194">
        <f t="shared" si="13"/>
        <v>0</v>
      </c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</row>
    <row r="242" ht="27.0" customHeight="1">
      <c r="A242" s="174">
        <v>211.0</v>
      </c>
      <c r="B242" s="186"/>
      <c r="C242" s="186"/>
      <c r="D242" s="186"/>
      <c r="E242" s="186"/>
      <c r="F242" s="187" t="str">
        <f t="shared" si="5"/>
        <v/>
      </c>
      <c r="G242" s="186"/>
      <c r="H242" s="188">
        <f t="shared" si="6"/>
        <v>0</v>
      </c>
      <c r="I242" s="139"/>
      <c r="J242" s="208"/>
      <c r="K242" s="252"/>
      <c r="L242" s="252"/>
      <c r="M242" s="139"/>
      <c r="N242" s="139"/>
      <c r="O242" s="188"/>
      <c r="P242" s="141"/>
      <c r="Q242" s="191">
        <f t="shared" si="7"/>
        <v>0</v>
      </c>
      <c r="R242" s="192" t="str">
        <f t="shared" si="8"/>
        <v/>
      </c>
      <c r="S242" s="192">
        <f t="shared" si="9"/>
        <v>0</v>
      </c>
      <c r="T242" s="193"/>
      <c r="U242" s="191">
        <f t="shared" ref="U242:V242" si="228">C242/100</f>
        <v>0</v>
      </c>
      <c r="V242" s="191">
        <f t="shared" si="228"/>
        <v>0</v>
      </c>
      <c r="W242" s="191">
        <f t="shared" si="12"/>
        <v>0</v>
      </c>
      <c r="X242" s="194">
        <f t="shared" si="13"/>
        <v>0</v>
      </c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</row>
    <row r="243" ht="27.0" customHeight="1">
      <c r="A243" s="174">
        <v>212.0</v>
      </c>
      <c r="B243" s="186"/>
      <c r="C243" s="186"/>
      <c r="D243" s="186"/>
      <c r="E243" s="186"/>
      <c r="F243" s="187" t="str">
        <f t="shared" si="5"/>
        <v/>
      </c>
      <c r="G243" s="186"/>
      <c r="H243" s="188">
        <f t="shared" si="6"/>
        <v>0</v>
      </c>
      <c r="I243" s="139"/>
      <c r="J243" s="208"/>
      <c r="K243" s="252"/>
      <c r="L243" s="252"/>
      <c r="M243" s="139"/>
      <c r="N243" s="139"/>
      <c r="O243" s="188"/>
      <c r="P243" s="141"/>
      <c r="Q243" s="191">
        <f t="shared" si="7"/>
        <v>0</v>
      </c>
      <c r="R243" s="192" t="str">
        <f t="shared" si="8"/>
        <v/>
      </c>
      <c r="S243" s="192">
        <f t="shared" si="9"/>
        <v>0</v>
      </c>
      <c r="T243" s="193"/>
      <c r="U243" s="191">
        <f t="shared" ref="U243:V243" si="229">C243/100</f>
        <v>0</v>
      </c>
      <c r="V243" s="191">
        <f t="shared" si="229"/>
        <v>0</v>
      </c>
      <c r="W243" s="191">
        <f t="shared" si="12"/>
        <v>0</v>
      </c>
      <c r="X243" s="194">
        <f t="shared" si="13"/>
        <v>0</v>
      </c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</row>
    <row r="244" ht="27.0" customHeight="1">
      <c r="A244" s="174">
        <v>213.0</v>
      </c>
      <c r="B244" s="186"/>
      <c r="C244" s="186"/>
      <c r="D244" s="186"/>
      <c r="E244" s="186"/>
      <c r="F244" s="187" t="str">
        <f t="shared" si="5"/>
        <v/>
      </c>
      <c r="G244" s="186"/>
      <c r="H244" s="188">
        <f t="shared" si="6"/>
        <v>0</v>
      </c>
      <c r="I244" s="139"/>
      <c r="J244" s="208"/>
      <c r="K244" s="252"/>
      <c r="L244" s="252"/>
      <c r="M244" s="139"/>
      <c r="N244" s="139"/>
      <c r="O244" s="188"/>
      <c r="P244" s="141"/>
      <c r="Q244" s="191">
        <f t="shared" si="7"/>
        <v>0</v>
      </c>
      <c r="R244" s="192" t="str">
        <f t="shared" si="8"/>
        <v/>
      </c>
      <c r="S244" s="192">
        <f t="shared" si="9"/>
        <v>0</v>
      </c>
      <c r="T244" s="193"/>
      <c r="U244" s="191">
        <f t="shared" ref="U244:V244" si="230">C244/100</f>
        <v>0</v>
      </c>
      <c r="V244" s="191">
        <f t="shared" si="230"/>
        <v>0</v>
      </c>
      <c r="W244" s="191">
        <f t="shared" si="12"/>
        <v>0</v>
      </c>
      <c r="X244" s="194">
        <f t="shared" si="13"/>
        <v>0</v>
      </c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</row>
    <row r="245" ht="27.0" customHeight="1">
      <c r="A245" s="174">
        <v>214.0</v>
      </c>
      <c r="B245" s="186"/>
      <c r="C245" s="186"/>
      <c r="D245" s="186"/>
      <c r="E245" s="186"/>
      <c r="F245" s="187" t="str">
        <f t="shared" si="5"/>
        <v/>
      </c>
      <c r="G245" s="186"/>
      <c r="H245" s="188">
        <f t="shared" si="6"/>
        <v>0</v>
      </c>
      <c r="I245" s="139"/>
      <c r="J245" s="208"/>
      <c r="K245" s="252"/>
      <c r="L245" s="252"/>
      <c r="M245" s="139"/>
      <c r="N245" s="139"/>
      <c r="O245" s="188"/>
      <c r="P245" s="141"/>
      <c r="Q245" s="191">
        <f t="shared" si="7"/>
        <v>0</v>
      </c>
      <c r="R245" s="192" t="str">
        <f t="shared" si="8"/>
        <v/>
      </c>
      <c r="S245" s="192">
        <f t="shared" si="9"/>
        <v>0</v>
      </c>
      <c r="T245" s="193"/>
      <c r="U245" s="191">
        <f t="shared" ref="U245:V245" si="231">C245/100</f>
        <v>0</v>
      </c>
      <c r="V245" s="191">
        <f t="shared" si="231"/>
        <v>0</v>
      </c>
      <c r="W245" s="191">
        <f t="shared" si="12"/>
        <v>0</v>
      </c>
      <c r="X245" s="194">
        <f t="shared" si="13"/>
        <v>0</v>
      </c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</row>
    <row r="246" ht="27.0" customHeight="1">
      <c r="A246" s="174">
        <v>215.0</v>
      </c>
      <c r="B246" s="186"/>
      <c r="C246" s="186"/>
      <c r="D246" s="186"/>
      <c r="E246" s="186"/>
      <c r="F246" s="187" t="str">
        <f t="shared" si="5"/>
        <v/>
      </c>
      <c r="G246" s="186"/>
      <c r="H246" s="188">
        <f t="shared" si="6"/>
        <v>0</v>
      </c>
      <c r="I246" s="139"/>
      <c r="J246" s="208"/>
      <c r="K246" s="252"/>
      <c r="L246" s="252"/>
      <c r="M246" s="139"/>
      <c r="N246" s="139"/>
      <c r="O246" s="188"/>
      <c r="P246" s="141"/>
      <c r="Q246" s="191">
        <f t="shared" si="7"/>
        <v>0</v>
      </c>
      <c r="R246" s="192" t="str">
        <f t="shared" si="8"/>
        <v/>
      </c>
      <c r="S246" s="192">
        <f t="shared" si="9"/>
        <v>0</v>
      </c>
      <c r="T246" s="193"/>
      <c r="U246" s="191">
        <f t="shared" ref="U246:V246" si="232">C246/100</f>
        <v>0</v>
      </c>
      <c r="V246" s="191">
        <f t="shared" si="232"/>
        <v>0</v>
      </c>
      <c r="W246" s="191">
        <f t="shared" si="12"/>
        <v>0</v>
      </c>
      <c r="X246" s="194">
        <f t="shared" si="13"/>
        <v>0</v>
      </c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</row>
    <row r="247" ht="27.0" customHeight="1">
      <c r="A247" s="174">
        <v>216.0</v>
      </c>
      <c r="B247" s="186"/>
      <c r="C247" s="186"/>
      <c r="D247" s="186"/>
      <c r="E247" s="186"/>
      <c r="F247" s="187" t="str">
        <f t="shared" si="5"/>
        <v/>
      </c>
      <c r="G247" s="186"/>
      <c r="H247" s="188">
        <f t="shared" si="6"/>
        <v>0</v>
      </c>
      <c r="I247" s="139"/>
      <c r="J247" s="208"/>
      <c r="K247" s="252"/>
      <c r="L247" s="252"/>
      <c r="M247" s="139"/>
      <c r="N247" s="139"/>
      <c r="O247" s="188"/>
      <c r="P247" s="141"/>
      <c r="Q247" s="191">
        <f t="shared" si="7"/>
        <v>0</v>
      </c>
      <c r="R247" s="192" t="str">
        <f t="shared" si="8"/>
        <v/>
      </c>
      <c r="S247" s="192">
        <f t="shared" si="9"/>
        <v>0</v>
      </c>
      <c r="T247" s="193"/>
      <c r="U247" s="191">
        <f t="shared" ref="U247:V247" si="233">C247/100</f>
        <v>0</v>
      </c>
      <c r="V247" s="191">
        <f t="shared" si="233"/>
        <v>0</v>
      </c>
      <c r="W247" s="191">
        <f t="shared" si="12"/>
        <v>0</v>
      </c>
      <c r="X247" s="194">
        <f t="shared" si="13"/>
        <v>0</v>
      </c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</row>
    <row r="248" ht="27.0" customHeight="1">
      <c r="A248" s="174">
        <v>217.0</v>
      </c>
      <c r="B248" s="186"/>
      <c r="C248" s="186"/>
      <c r="D248" s="186"/>
      <c r="E248" s="186"/>
      <c r="F248" s="187" t="str">
        <f t="shared" si="5"/>
        <v/>
      </c>
      <c r="G248" s="186"/>
      <c r="H248" s="188">
        <f t="shared" si="6"/>
        <v>0</v>
      </c>
      <c r="I248" s="139"/>
      <c r="J248" s="208"/>
      <c r="K248" s="252"/>
      <c r="L248" s="252"/>
      <c r="M248" s="139"/>
      <c r="N248" s="139"/>
      <c r="O248" s="188"/>
      <c r="P248" s="141"/>
      <c r="Q248" s="191">
        <f t="shared" si="7"/>
        <v>0</v>
      </c>
      <c r="R248" s="192" t="str">
        <f t="shared" si="8"/>
        <v/>
      </c>
      <c r="S248" s="192">
        <f t="shared" si="9"/>
        <v>0</v>
      </c>
      <c r="T248" s="193"/>
      <c r="U248" s="191">
        <f t="shared" ref="U248:V248" si="234">C248/100</f>
        <v>0</v>
      </c>
      <c r="V248" s="191">
        <f t="shared" si="234"/>
        <v>0</v>
      </c>
      <c r="W248" s="191">
        <f t="shared" si="12"/>
        <v>0</v>
      </c>
      <c r="X248" s="194">
        <f t="shared" si="13"/>
        <v>0</v>
      </c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</row>
    <row r="249" ht="27.0" customHeight="1">
      <c r="A249" s="174"/>
      <c r="B249" s="173"/>
      <c r="C249" s="173"/>
      <c r="D249" s="173"/>
      <c r="E249" s="173"/>
      <c r="F249" s="177"/>
      <c r="G249" s="174"/>
      <c r="H249" s="189">
        <f>+O314</f>
        <v>0</v>
      </c>
      <c r="I249" s="139"/>
      <c r="J249" s="139"/>
      <c r="K249" s="139"/>
      <c r="L249" s="139"/>
      <c r="M249" s="139"/>
      <c r="N249" s="139"/>
      <c r="O249" s="139"/>
      <c r="P249" s="190"/>
      <c r="Q249" s="191">
        <f t="shared" si="7"/>
        <v>0</v>
      </c>
      <c r="R249" s="192" t="str">
        <f t="shared" si="8"/>
        <v/>
      </c>
      <c r="S249" s="192">
        <f t="shared" si="9"/>
        <v>0</v>
      </c>
      <c r="T249" s="193"/>
      <c r="U249" s="191">
        <f t="shared" ref="U249:V249" si="235">C249/100</f>
        <v>0</v>
      </c>
      <c r="V249" s="191">
        <f t="shared" si="235"/>
        <v>0</v>
      </c>
      <c r="W249" s="191">
        <f t="shared" si="12"/>
        <v>0</v>
      </c>
      <c r="X249" s="194">
        <f t="shared" si="13"/>
        <v>0</v>
      </c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</row>
    <row r="250" ht="27.0" customHeight="1">
      <c r="A250" s="174"/>
      <c r="B250" s="195"/>
      <c r="C250" s="195"/>
      <c r="D250" s="195"/>
      <c r="E250" s="195"/>
      <c r="F250" s="196"/>
      <c r="G250" s="197">
        <f>SUM(G32:G248)</f>
        <v>0</v>
      </c>
      <c r="H250" s="198">
        <f>SUM(H32:H249)</f>
        <v>0</v>
      </c>
      <c r="I250" s="199"/>
      <c r="J250" s="199"/>
      <c r="K250" s="199"/>
      <c r="L250" s="199"/>
      <c r="M250" s="199"/>
      <c r="N250" s="199"/>
      <c r="O250" s="199"/>
      <c r="P250" s="141"/>
      <c r="Q250" s="199">
        <f>+SUM(Q32:Q249)</f>
        <v>0</v>
      </c>
      <c r="R250" s="199">
        <f t="shared" ref="R250:S250" si="236">SUM(R32:R249)</f>
        <v>0</v>
      </c>
      <c r="S250" s="199">
        <f t="shared" si="236"/>
        <v>0</v>
      </c>
      <c r="T250" s="199"/>
      <c r="U250" s="199"/>
      <c r="V250" s="199"/>
      <c r="W250" s="199"/>
      <c r="X250" s="200">
        <f>SUM(X32:X249)</f>
        <v>0</v>
      </c>
      <c r="Y250" s="199"/>
      <c r="Z250" s="199"/>
      <c r="AA250" s="199"/>
      <c r="AB250" s="199"/>
      <c r="AC250" s="199"/>
      <c r="AD250" s="199"/>
      <c r="AE250" s="199"/>
      <c r="AF250" s="199"/>
      <c r="AG250" s="199"/>
      <c r="AH250" s="199"/>
      <c r="AI250" s="199"/>
    </row>
    <row r="251" ht="29.25" customHeight="1">
      <c r="A251" s="139"/>
      <c r="B251" s="139"/>
      <c r="C251" s="139"/>
      <c r="D251" s="139"/>
      <c r="E251" s="139"/>
      <c r="F251" s="140"/>
      <c r="G251" s="139"/>
      <c r="H251" s="139"/>
      <c r="I251" s="139"/>
      <c r="J251" s="139"/>
      <c r="K251" s="139"/>
      <c r="L251" s="139"/>
      <c r="M251" s="139"/>
      <c r="N251" s="139"/>
      <c r="O251" s="139"/>
      <c r="P251" s="141"/>
      <c r="Q251" s="193"/>
      <c r="R251" s="139"/>
      <c r="S251" s="139"/>
      <c r="T251" s="139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</row>
    <row r="252" ht="29.25" customHeight="1">
      <c r="A252" s="139"/>
      <c r="B252" s="139"/>
      <c r="C252" s="139"/>
      <c r="D252" s="139"/>
      <c r="E252" s="139"/>
      <c r="F252" s="140"/>
      <c r="G252" s="139"/>
      <c r="H252" s="139"/>
      <c r="I252" s="139"/>
      <c r="J252" s="139"/>
      <c r="K252" s="139"/>
      <c r="L252" s="139"/>
      <c r="M252" s="139"/>
      <c r="N252" s="139"/>
      <c r="O252" s="139"/>
      <c r="P252" s="190"/>
      <c r="Q252" s="139"/>
      <c r="R252" s="139" t="s">
        <v>48</v>
      </c>
      <c r="S252" s="139" t="s">
        <v>60</v>
      </c>
      <c r="T252" s="139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</row>
    <row r="253" ht="29.25" customHeight="1">
      <c r="A253" s="139"/>
      <c r="B253" s="139"/>
      <c r="C253" s="139"/>
      <c r="D253" s="139"/>
      <c r="E253" s="139"/>
      <c r="F253" s="140"/>
      <c r="G253" s="139"/>
      <c r="H253" s="139"/>
      <c r="I253" s="139"/>
      <c r="J253" s="139"/>
      <c r="K253" s="139"/>
      <c r="L253" s="139"/>
      <c r="M253" s="139"/>
      <c r="N253" s="139"/>
      <c r="O253" s="139"/>
      <c r="P253" s="141"/>
      <c r="Q253" s="139"/>
      <c r="R253" s="201"/>
      <c r="S253" s="202"/>
      <c r="T253" s="139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</row>
    <row r="254" ht="29.25" customHeight="1">
      <c r="A254" s="139" t="s">
        <v>32</v>
      </c>
      <c r="B254" s="139"/>
      <c r="C254" s="139"/>
      <c r="D254" s="139" t="s">
        <v>33</v>
      </c>
      <c r="E254" s="139"/>
      <c r="F254" s="140"/>
      <c r="G254" s="139"/>
      <c r="H254" s="139"/>
      <c r="I254" s="139"/>
      <c r="J254" s="139"/>
      <c r="K254" s="139"/>
      <c r="L254" s="139"/>
      <c r="M254" s="139"/>
      <c r="N254" s="139"/>
      <c r="O254" s="139"/>
      <c r="P254" s="141"/>
      <c r="Q254" s="139" t="s">
        <v>34</v>
      </c>
      <c r="R254" s="203">
        <f>+H250</f>
        <v>0</v>
      </c>
      <c r="S254" s="202">
        <f>+S250</f>
        <v>0</v>
      </c>
      <c r="T254" s="139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</row>
    <row r="255" ht="29.25" customHeight="1">
      <c r="A255" s="139"/>
      <c r="B255" s="139"/>
      <c r="C255" s="139"/>
      <c r="D255" s="139"/>
      <c r="E255" s="139"/>
      <c r="F255" s="140"/>
      <c r="G255" s="139"/>
      <c r="H255" s="139"/>
      <c r="I255" s="139"/>
      <c r="J255" s="139"/>
      <c r="K255" s="139"/>
      <c r="L255" s="139"/>
      <c r="M255" s="139"/>
      <c r="N255" s="139"/>
      <c r="O255" s="139"/>
      <c r="P255" s="190"/>
      <c r="Q255" s="139"/>
      <c r="R255" s="204">
        <f>+G250</f>
        <v>0</v>
      </c>
      <c r="S255" s="139"/>
      <c r="T255" s="139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</row>
    <row r="256" ht="39.0" customHeight="1">
      <c r="A256" s="173"/>
      <c r="B256" s="174" t="s">
        <v>12</v>
      </c>
      <c r="C256" s="175" t="s">
        <v>61</v>
      </c>
      <c r="D256" s="52"/>
      <c r="E256" s="53"/>
      <c r="F256" s="177" t="s">
        <v>14</v>
      </c>
      <c r="G256" s="174" t="s">
        <v>15</v>
      </c>
      <c r="H256" s="174" t="s">
        <v>16</v>
      </c>
      <c r="I256" s="139"/>
      <c r="J256" s="139"/>
      <c r="K256" s="139"/>
      <c r="L256" s="139"/>
      <c r="M256" s="139"/>
      <c r="N256" s="139"/>
      <c r="O256" s="139"/>
      <c r="P256" s="141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</row>
    <row r="257" ht="27.0" customHeight="1">
      <c r="A257" s="154">
        <v>1.0</v>
      </c>
      <c r="B257" s="205"/>
      <c r="C257" s="205"/>
      <c r="D257" s="205"/>
      <c r="E257" s="205"/>
      <c r="F257" s="206"/>
      <c r="G257" s="205"/>
      <c r="H257" s="207"/>
      <c r="I257" s="139"/>
      <c r="J257" s="173">
        <f t="shared" ref="J257:J265" si="237">D257*25.4/1000</f>
        <v>0</v>
      </c>
      <c r="K257" s="174" t="str">
        <f t="shared" ref="K257:K261" si="238">+G257</f>
        <v/>
      </c>
      <c r="L257" s="174">
        <f t="shared" ref="L257:L261" si="239">K257*J257</f>
        <v>0</v>
      </c>
      <c r="M257" s="139"/>
      <c r="N257" s="139"/>
      <c r="O257" s="139"/>
      <c r="P257" s="141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</row>
    <row r="258" ht="27.0" customHeight="1">
      <c r="A258" s="154">
        <v>2.0</v>
      </c>
      <c r="B258" s="205"/>
      <c r="C258" s="205"/>
      <c r="D258" s="205"/>
      <c r="E258" s="205"/>
      <c r="F258" s="206"/>
      <c r="G258" s="205"/>
      <c r="H258" s="207">
        <f t="shared" ref="H258:H270" si="240">+G258*F258</f>
        <v>0</v>
      </c>
      <c r="I258" s="139"/>
      <c r="J258" s="173">
        <f t="shared" si="237"/>
        <v>0</v>
      </c>
      <c r="K258" s="174" t="str">
        <f t="shared" si="238"/>
        <v/>
      </c>
      <c r="L258" s="174">
        <f t="shared" si="239"/>
        <v>0</v>
      </c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</row>
    <row r="259" ht="27.0" customHeight="1">
      <c r="A259" s="154">
        <v>3.0</v>
      </c>
      <c r="B259" s="253"/>
      <c r="C259" s="253"/>
      <c r="D259" s="253"/>
      <c r="E259" s="253"/>
      <c r="F259" s="254"/>
      <c r="G259" s="253"/>
      <c r="H259" s="188">
        <f t="shared" si="240"/>
        <v>0</v>
      </c>
      <c r="I259" s="139"/>
      <c r="J259" s="173">
        <f t="shared" si="237"/>
        <v>0</v>
      </c>
      <c r="K259" s="174" t="str">
        <f t="shared" si="238"/>
        <v/>
      </c>
      <c r="L259" s="174">
        <f t="shared" si="239"/>
        <v>0</v>
      </c>
      <c r="M259" s="139"/>
      <c r="N259" s="139"/>
      <c r="O259" s="139"/>
      <c r="P259" s="139"/>
      <c r="Q259" s="255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</row>
    <row r="260" ht="27.0" customHeight="1">
      <c r="A260" s="154">
        <v>4.0</v>
      </c>
      <c r="B260" s="253"/>
      <c r="C260" s="253"/>
      <c r="D260" s="253"/>
      <c r="E260" s="253"/>
      <c r="F260" s="254"/>
      <c r="G260" s="253"/>
      <c r="H260" s="188">
        <f t="shared" si="240"/>
        <v>0</v>
      </c>
      <c r="I260" s="139"/>
      <c r="J260" s="173">
        <f t="shared" si="237"/>
        <v>0</v>
      </c>
      <c r="K260" s="174" t="str">
        <f t="shared" si="238"/>
        <v/>
      </c>
      <c r="L260" s="174">
        <f t="shared" si="239"/>
        <v>0</v>
      </c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</row>
    <row r="261" ht="27.0" customHeight="1">
      <c r="A261" s="154">
        <v>5.0</v>
      </c>
      <c r="B261" s="253"/>
      <c r="C261" s="253"/>
      <c r="D261" s="253"/>
      <c r="E261" s="253"/>
      <c r="F261" s="254"/>
      <c r="G261" s="253"/>
      <c r="H261" s="188">
        <f t="shared" si="240"/>
        <v>0</v>
      </c>
      <c r="I261" s="139"/>
      <c r="J261" s="173">
        <f t="shared" si="237"/>
        <v>0</v>
      </c>
      <c r="K261" s="174" t="str">
        <f t="shared" si="238"/>
        <v/>
      </c>
      <c r="L261" s="174">
        <f t="shared" si="239"/>
        <v>0</v>
      </c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</row>
    <row r="262" ht="27.0" customHeight="1">
      <c r="A262" s="154">
        <v>6.0</v>
      </c>
      <c r="B262" s="253"/>
      <c r="C262" s="253"/>
      <c r="D262" s="253"/>
      <c r="E262" s="253"/>
      <c r="F262" s="254"/>
      <c r="G262" s="253"/>
      <c r="H262" s="188">
        <f t="shared" si="240"/>
        <v>0</v>
      </c>
      <c r="I262" s="139"/>
      <c r="J262" s="139">
        <f t="shared" si="237"/>
        <v>0</v>
      </c>
      <c r="K262" s="234"/>
      <c r="L262" s="234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</row>
    <row r="263" ht="27.0" customHeight="1">
      <c r="A263" s="154">
        <v>7.0</v>
      </c>
      <c r="B263" s="253"/>
      <c r="C263" s="253"/>
      <c r="D263" s="253"/>
      <c r="E263" s="253"/>
      <c r="F263" s="254"/>
      <c r="G263" s="253"/>
      <c r="H263" s="188">
        <f t="shared" si="240"/>
        <v>0</v>
      </c>
      <c r="I263" s="139"/>
      <c r="J263" s="139">
        <f t="shared" si="237"/>
        <v>0</v>
      </c>
      <c r="K263" s="234"/>
      <c r="L263" s="234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</row>
    <row r="264" ht="27.0" customHeight="1">
      <c r="A264" s="154">
        <v>8.0</v>
      </c>
      <c r="B264" s="253"/>
      <c r="C264" s="253"/>
      <c r="D264" s="253"/>
      <c r="E264" s="253"/>
      <c r="F264" s="254"/>
      <c r="G264" s="253"/>
      <c r="H264" s="188">
        <f t="shared" si="240"/>
        <v>0</v>
      </c>
      <c r="I264" s="139"/>
      <c r="J264" s="139">
        <f t="shared" si="237"/>
        <v>0</v>
      </c>
      <c r="K264" s="234"/>
      <c r="L264" s="234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</row>
    <row r="265" ht="27.0" customHeight="1">
      <c r="A265" s="154">
        <v>9.0</v>
      </c>
      <c r="B265" s="253"/>
      <c r="C265" s="253"/>
      <c r="D265" s="253"/>
      <c r="E265" s="253"/>
      <c r="F265" s="254"/>
      <c r="G265" s="253"/>
      <c r="H265" s="188">
        <f t="shared" si="240"/>
        <v>0</v>
      </c>
      <c r="I265" s="139"/>
      <c r="J265" s="139">
        <f t="shared" si="237"/>
        <v>0</v>
      </c>
      <c r="K265" s="234"/>
      <c r="L265" s="234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</row>
    <row r="266" ht="27.0" customHeight="1">
      <c r="A266" s="154">
        <v>10.0</v>
      </c>
      <c r="B266" s="186"/>
      <c r="C266" s="186"/>
      <c r="D266" s="186"/>
      <c r="E266" s="186"/>
      <c r="F266" s="187"/>
      <c r="G266" s="186"/>
      <c r="H266" s="188">
        <f t="shared" si="240"/>
        <v>0</v>
      </c>
      <c r="I266" s="139"/>
      <c r="J266" s="139"/>
      <c r="K266" s="234"/>
      <c r="L266" s="234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</row>
    <row r="267" ht="27.0" customHeight="1">
      <c r="A267" s="154">
        <v>11.0</v>
      </c>
      <c r="B267" s="186"/>
      <c r="C267" s="186"/>
      <c r="D267" s="186"/>
      <c r="E267" s="186"/>
      <c r="F267" s="187"/>
      <c r="G267" s="186"/>
      <c r="H267" s="188">
        <f t="shared" si="240"/>
        <v>0</v>
      </c>
      <c r="I267" s="139"/>
      <c r="J267" s="139"/>
      <c r="K267" s="234"/>
      <c r="L267" s="234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</row>
    <row r="268" ht="27.0" customHeight="1">
      <c r="A268" s="154">
        <v>12.0</v>
      </c>
      <c r="B268" s="186"/>
      <c r="C268" s="186"/>
      <c r="D268" s="186"/>
      <c r="E268" s="186"/>
      <c r="F268" s="187"/>
      <c r="G268" s="186"/>
      <c r="H268" s="188">
        <f t="shared" si="240"/>
        <v>0</v>
      </c>
      <c r="I268" s="139"/>
      <c r="J268" s="139"/>
      <c r="K268" s="234"/>
      <c r="L268" s="234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</row>
    <row r="269" ht="27.0" customHeight="1">
      <c r="A269" s="154">
        <v>13.0</v>
      </c>
      <c r="B269" s="186"/>
      <c r="C269" s="186"/>
      <c r="D269" s="186"/>
      <c r="E269" s="186"/>
      <c r="F269" s="187"/>
      <c r="G269" s="186"/>
      <c r="H269" s="188">
        <f t="shared" si="240"/>
        <v>0</v>
      </c>
      <c r="I269" s="139"/>
      <c r="J269" s="139"/>
      <c r="K269" s="234"/>
      <c r="L269" s="234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</row>
    <row r="270" ht="27.0" customHeight="1">
      <c r="A270" s="154">
        <v>14.0</v>
      </c>
      <c r="B270" s="186"/>
      <c r="C270" s="186"/>
      <c r="D270" s="186"/>
      <c r="E270" s="186"/>
      <c r="F270" s="187"/>
      <c r="G270" s="186"/>
      <c r="H270" s="188">
        <f t="shared" si="240"/>
        <v>0</v>
      </c>
      <c r="I270" s="139"/>
      <c r="J270" s="139"/>
      <c r="K270" s="234"/>
      <c r="L270" s="234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</row>
    <row r="271" ht="24.75" customHeight="1">
      <c r="A271" s="174"/>
      <c r="B271" s="208"/>
      <c r="C271" s="208"/>
      <c r="D271" s="208"/>
      <c r="E271" s="208"/>
      <c r="F271" s="209" t="s">
        <v>38</v>
      </c>
      <c r="G271" s="208"/>
      <c r="H271" s="210">
        <f>SUM(H257:H270)</f>
        <v>0</v>
      </c>
      <c r="I271" s="139"/>
      <c r="J271" s="139"/>
      <c r="K271" s="139"/>
      <c r="L271" s="139"/>
      <c r="M271" s="139"/>
      <c r="N271" s="139"/>
      <c r="O271" s="139"/>
      <c r="P271" s="141"/>
      <c r="Q271" s="211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</row>
    <row r="272" ht="18.75" customHeight="1">
      <c r="A272" s="171"/>
      <c r="B272" s="144"/>
      <c r="C272" s="144"/>
      <c r="D272" s="144"/>
      <c r="E272" s="144"/>
      <c r="F272" s="145"/>
      <c r="G272" s="144"/>
      <c r="H272" s="172"/>
      <c r="I272" s="139"/>
      <c r="J272" s="139"/>
      <c r="K272" s="139"/>
      <c r="L272" s="139"/>
      <c r="M272" s="139"/>
      <c r="N272" s="139"/>
      <c r="O272" s="139"/>
      <c r="P272" s="141"/>
      <c r="Q272" s="211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</row>
    <row r="273" ht="18.75" customHeight="1">
      <c r="A273" s="139"/>
      <c r="B273" s="139"/>
      <c r="C273" s="139"/>
      <c r="D273" s="139"/>
      <c r="E273" s="139"/>
      <c r="F273" s="140"/>
      <c r="G273" s="139"/>
      <c r="H273" s="139"/>
      <c r="I273" s="139"/>
      <c r="J273" s="139"/>
      <c r="K273" s="139"/>
      <c r="L273" s="139"/>
      <c r="M273" s="139"/>
      <c r="N273" s="139"/>
      <c r="O273" s="139"/>
      <c r="P273" s="141"/>
      <c r="Q273" s="211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</row>
    <row r="274" ht="18.75" customHeight="1">
      <c r="A274" s="139"/>
      <c r="B274" s="139"/>
      <c r="C274" s="139"/>
      <c r="D274" s="139"/>
      <c r="E274" s="139"/>
      <c r="F274" s="140"/>
      <c r="G274" s="139"/>
      <c r="H274" s="139"/>
      <c r="I274" s="139"/>
      <c r="J274" s="139"/>
      <c r="K274" s="139"/>
      <c r="L274" s="139"/>
      <c r="M274" s="139"/>
      <c r="N274" s="139"/>
      <c r="O274" s="139"/>
      <c r="P274" s="211"/>
      <c r="Q274" s="211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</row>
    <row r="275" ht="18.75" customHeight="1">
      <c r="A275" s="139" t="s">
        <v>39</v>
      </c>
      <c r="B275" s="139"/>
      <c r="C275" s="139"/>
      <c r="D275" s="139"/>
      <c r="E275" s="139"/>
      <c r="F275" s="140"/>
      <c r="G275" s="139"/>
      <c r="H275" s="139"/>
      <c r="I275" s="139"/>
      <c r="J275" s="139"/>
      <c r="K275" s="139"/>
      <c r="L275" s="139"/>
      <c r="M275" s="139"/>
      <c r="N275" s="139"/>
      <c r="O275" s="139"/>
      <c r="P275" s="211"/>
      <c r="Q275" s="211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</row>
    <row r="276" ht="18.75" customHeight="1">
      <c r="A276" s="139"/>
      <c r="B276" s="139"/>
      <c r="C276" s="139"/>
      <c r="D276" s="139"/>
      <c r="E276" s="139"/>
      <c r="F276" s="140"/>
      <c r="G276" s="139"/>
      <c r="H276" s="139"/>
      <c r="I276" s="139"/>
      <c r="J276" s="139"/>
      <c r="K276" s="139"/>
      <c r="L276" s="139"/>
      <c r="M276" s="139"/>
      <c r="N276" s="139"/>
      <c r="O276" s="139"/>
      <c r="P276" s="211"/>
      <c r="Q276" s="211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</row>
    <row r="277" ht="42.0" customHeight="1">
      <c r="A277" s="173"/>
      <c r="B277" s="174" t="s">
        <v>12</v>
      </c>
      <c r="C277" s="175" t="s">
        <v>62</v>
      </c>
      <c r="D277" s="52"/>
      <c r="E277" s="53"/>
      <c r="F277" s="177" t="s">
        <v>14</v>
      </c>
      <c r="G277" s="213" t="s">
        <v>15</v>
      </c>
      <c r="H277" s="174" t="s">
        <v>16</v>
      </c>
      <c r="I277" s="139"/>
      <c r="J277" s="139"/>
      <c r="K277" s="139"/>
      <c r="L277" s="139"/>
      <c r="M277" s="139"/>
      <c r="N277" s="139"/>
      <c r="O277" s="139"/>
      <c r="P277" s="211"/>
      <c r="Q277" s="211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</row>
    <row r="278" ht="24.75" customHeight="1">
      <c r="A278" s="174">
        <v>1.0</v>
      </c>
      <c r="B278" s="148"/>
      <c r="C278" s="192"/>
      <c r="D278" s="192"/>
      <c r="E278" s="192"/>
      <c r="F278" s="214"/>
      <c r="G278" s="192"/>
      <c r="H278" s="188">
        <f t="shared" ref="H278:H312" si="241">+G278*F278</f>
        <v>0</v>
      </c>
      <c r="I278" s="173"/>
      <c r="J278" s="173"/>
      <c r="K278" s="173"/>
      <c r="L278" s="173"/>
      <c r="M278" s="173"/>
      <c r="N278" s="173"/>
      <c r="O278" s="215"/>
      <c r="P278" s="211"/>
      <c r="Q278" s="211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73"/>
      <c r="AD278" s="173"/>
      <c r="AE278" s="173"/>
      <c r="AF278" s="173"/>
      <c r="AG278" s="173"/>
      <c r="AH278" s="173"/>
      <c r="AI278" s="173"/>
    </row>
    <row r="279" ht="24.75" customHeight="1">
      <c r="A279" s="174">
        <v>2.0</v>
      </c>
      <c r="B279" s="257"/>
      <c r="C279" s="192"/>
      <c r="D279" s="192"/>
      <c r="E279" s="192"/>
      <c r="F279" s="214"/>
      <c r="G279" s="192"/>
      <c r="H279" s="188">
        <f t="shared" si="241"/>
        <v>0</v>
      </c>
      <c r="I279" s="173"/>
      <c r="J279" s="173"/>
      <c r="K279" s="173"/>
      <c r="L279" s="173"/>
      <c r="M279" s="173"/>
      <c r="N279" s="173"/>
      <c r="O279" s="215"/>
      <c r="P279" s="211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73"/>
      <c r="AD279" s="173"/>
      <c r="AE279" s="173"/>
      <c r="AF279" s="173"/>
      <c r="AG279" s="173"/>
      <c r="AH279" s="173"/>
      <c r="AI279" s="173"/>
    </row>
    <row r="280" ht="24.75" customHeight="1">
      <c r="A280" s="174">
        <v>3.0</v>
      </c>
      <c r="B280" s="257"/>
      <c r="C280" s="192"/>
      <c r="D280" s="192"/>
      <c r="E280" s="192"/>
      <c r="F280" s="214"/>
      <c r="G280" s="192"/>
      <c r="H280" s="188">
        <f t="shared" si="241"/>
        <v>0</v>
      </c>
      <c r="I280" s="173"/>
      <c r="J280" s="173"/>
      <c r="K280" s="173"/>
      <c r="L280" s="173"/>
      <c r="M280" s="173"/>
      <c r="N280" s="173"/>
      <c r="O280" s="215"/>
      <c r="P280" s="211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73"/>
      <c r="AD280" s="173"/>
      <c r="AE280" s="173"/>
      <c r="AF280" s="173"/>
      <c r="AG280" s="173"/>
      <c r="AH280" s="173"/>
      <c r="AI280" s="173"/>
    </row>
    <row r="281" ht="24.75" customHeight="1">
      <c r="A281" s="174">
        <v>4.0</v>
      </c>
      <c r="B281" s="257"/>
      <c r="C281" s="192"/>
      <c r="D281" s="192"/>
      <c r="E281" s="192"/>
      <c r="F281" s="214"/>
      <c r="G281" s="192"/>
      <c r="H281" s="188">
        <f t="shared" si="241"/>
        <v>0</v>
      </c>
      <c r="I281" s="173"/>
      <c r="J281" s="173"/>
      <c r="K281" s="173"/>
      <c r="L281" s="173"/>
      <c r="M281" s="173"/>
      <c r="N281" s="173"/>
      <c r="O281" s="215"/>
      <c r="P281" s="211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73"/>
      <c r="AD281" s="173"/>
      <c r="AE281" s="173"/>
      <c r="AF281" s="173"/>
      <c r="AG281" s="173"/>
      <c r="AH281" s="173"/>
      <c r="AI281" s="173"/>
    </row>
    <row r="282" ht="24.75" customHeight="1">
      <c r="A282" s="174">
        <v>5.0</v>
      </c>
      <c r="B282" s="257"/>
      <c r="C282" s="192"/>
      <c r="D282" s="192"/>
      <c r="E282" s="192"/>
      <c r="F282" s="214"/>
      <c r="G282" s="192"/>
      <c r="H282" s="188">
        <f t="shared" si="241"/>
        <v>0</v>
      </c>
      <c r="I282" s="173"/>
      <c r="J282" s="173"/>
      <c r="K282" s="173"/>
      <c r="L282" s="173"/>
      <c r="M282" s="173"/>
      <c r="N282" s="173"/>
      <c r="O282" s="215"/>
      <c r="P282" s="211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73"/>
      <c r="AD282" s="173"/>
      <c r="AE282" s="173"/>
      <c r="AF282" s="173"/>
      <c r="AG282" s="173"/>
      <c r="AH282" s="173"/>
      <c r="AI282" s="173"/>
    </row>
    <row r="283" ht="24.75" customHeight="1">
      <c r="A283" s="174">
        <v>6.0</v>
      </c>
      <c r="B283" s="257"/>
      <c r="C283" s="192"/>
      <c r="D283" s="192"/>
      <c r="E283" s="192"/>
      <c r="F283" s="214"/>
      <c r="G283" s="192"/>
      <c r="H283" s="188">
        <f t="shared" si="241"/>
        <v>0</v>
      </c>
      <c r="I283" s="173"/>
      <c r="J283" s="173"/>
      <c r="K283" s="173"/>
      <c r="L283" s="173"/>
      <c r="M283" s="173"/>
      <c r="N283" s="173"/>
      <c r="O283" s="215"/>
      <c r="P283" s="211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73"/>
      <c r="AD283" s="173"/>
      <c r="AE283" s="173"/>
      <c r="AF283" s="173"/>
      <c r="AG283" s="173"/>
      <c r="AH283" s="173"/>
      <c r="AI283" s="173"/>
    </row>
    <row r="284" ht="24.75" customHeight="1">
      <c r="A284" s="174">
        <v>7.0</v>
      </c>
      <c r="B284" s="257"/>
      <c r="C284" s="192"/>
      <c r="D284" s="192"/>
      <c r="E284" s="192"/>
      <c r="F284" s="214"/>
      <c r="G284" s="192"/>
      <c r="H284" s="188">
        <f t="shared" si="241"/>
        <v>0</v>
      </c>
      <c r="I284" s="173"/>
      <c r="J284" s="173"/>
      <c r="K284" s="173"/>
      <c r="L284" s="173"/>
      <c r="M284" s="173"/>
      <c r="N284" s="173"/>
      <c r="O284" s="215"/>
      <c r="P284" s="211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73"/>
      <c r="AD284" s="173"/>
      <c r="AE284" s="173"/>
      <c r="AF284" s="173"/>
      <c r="AG284" s="173"/>
      <c r="AH284" s="173"/>
      <c r="AI284" s="173"/>
    </row>
    <row r="285" ht="24.75" customHeight="1">
      <c r="A285" s="174">
        <v>8.0</v>
      </c>
      <c r="B285" s="257"/>
      <c r="C285" s="192"/>
      <c r="D285" s="192"/>
      <c r="E285" s="192"/>
      <c r="F285" s="214"/>
      <c r="G285" s="192"/>
      <c r="H285" s="188">
        <f t="shared" si="241"/>
        <v>0</v>
      </c>
      <c r="I285" s="173"/>
      <c r="J285" s="173"/>
      <c r="K285" s="173"/>
      <c r="L285" s="173"/>
      <c r="M285" s="173"/>
      <c r="N285" s="173"/>
      <c r="O285" s="215"/>
      <c r="P285" s="211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73"/>
      <c r="AD285" s="173"/>
      <c r="AE285" s="173"/>
      <c r="AF285" s="173"/>
      <c r="AG285" s="173"/>
      <c r="AH285" s="173"/>
      <c r="AI285" s="173"/>
    </row>
    <row r="286" ht="24.75" customHeight="1">
      <c r="A286" s="174">
        <v>9.0</v>
      </c>
      <c r="B286" s="257"/>
      <c r="C286" s="192"/>
      <c r="D286" s="192"/>
      <c r="E286" s="192"/>
      <c r="F286" s="214"/>
      <c r="G286" s="192"/>
      <c r="H286" s="188">
        <f t="shared" si="241"/>
        <v>0</v>
      </c>
      <c r="I286" s="173"/>
      <c r="J286" s="173"/>
      <c r="K286" s="173"/>
      <c r="L286" s="173"/>
      <c r="M286" s="173"/>
      <c r="N286" s="173"/>
      <c r="O286" s="215"/>
      <c r="P286" s="211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73"/>
      <c r="AD286" s="173"/>
      <c r="AE286" s="173"/>
      <c r="AF286" s="173"/>
      <c r="AG286" s="173"/>
      <c r="AH286" s="173"/>
      <c r="AI286" s="173"/>
    </row>
    <row r="287" ht="24.75" customHeight="1">
      <c r="A287" s="174">
        <v>10.0</v>
      </c>
      <c r="B287" s="257"/>
      <c r="C287" s="192"/>
      <c r="D287" s="192"/>
      <c r="E287" s="192"/>
      <c r="F287" s="214"/>
      <c r="G287" s="192"/>
      <c r="H287" s="188">
        <f t="shared" si="241"/>
        <v>0</v>
      </c>
      <c r="I287" s="173"/>
      <c r="J287" s="173"/>
      <c r="K287" s="173"/>
      <c r="L287" s="173"/>
      <c r="M287" s="173"/>
      <c r="N287" s="173"/>
      <c r="O287" s="215"/>
      <c r="P287" s="211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73"/>
      <c r="AD287" s="173"/>
      <c r="AE287" s="173"/>
      <c r="AF287" s="173"/>
      <c r="AG287" s="173"/>
      <c r="AH287" s="173"/>
      <c r="AI287" s="173"/>
    </row>
    <row r="288" ht="24.75" customHeight="1">
      <c r="A288" s="174">
        <v>11.0</v>
      </c>
      <c r="B288" s="257"/>
      <c r="C288" s="192"/>
      <c r="D288" s="192"/>
      <c r="E288" s="192"/>
      <c r="F288" s="214"/>
      <c r="G288" s="192"/>
      <c r="H288" s="188">
        <f t="shared" si="241"/>
        <v>0</v>
      </c>
      <c r="I288" s="173"/>
      <c r="J288" s="173"/>
      <c r="K288" s="173"/>
      <c r="L288" s="173"/>
      <c r="M288" s="173"/>
      <c r="N288" s="173"/>
      <c r="O288" s="215"/>
      <c r="P288" s="211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73"/>
      <c r="AD288" s="173"/>
      <c r="AE288" s="173"/>
      <c r="AF288" s="173"/>
      <c r="AG288" s="173"/>
      <c r="AH288" s="173"/>
      <c r="AI288" s="173"/>
    </row>
    <row r="289" ht="24.75" customHeight="1">
      <c r="A289" s="174">
        <v>12.0</v>
      </c>
      <c r="B289" s="257"/>
      <c r="C289" s="192"/>
      <c r="D289" s="192"/>
      <c r="E289" s="192"/>
      <c r="F289" s="214"/>
      <c r="G289" s="192"/>
      <c r="H289" s="188">
        <f t="shared" si="241"/>
        <v>0</v>
      </c>
      <c r="I289" s="173"/>
      <c r="J289" s="173"/>
      <c r="K289" s="173"/>
      <c r="L289" s="173"/>
      <c r="M289" s="173"/>
      <c r="N289" s="173"/>
      <c r="O289" s="215"/>
      <c r="P289" s="211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73"/>
      <c r="AD289" s="173"/>
      <c r="AE289" s="173"/>
      <c r="AF289" s="173"/>
      <c r="AG289" s="173"/>
      <c r="AH289" s="173"/>
      <c r="AI289" s="173"/>
    </row>
    <row r="290" ht="24.75" customHeight="1">
      <c r="A290" s="174">
        <v>13.0</v>
      </c>
      <c r="B290" s="257"/>
      <c r="C290" s="192"/>
      <c r="D290" s="192"/>
      <c r="E290" s="192"/>
      <c r="F290" s="214"/>
      <c r="G290" s="192"/>
      <c r="H290" s="188">
        <f t="shared" si="241"/>
        <v>0</v>
      </c>
      <c r="I290" s="173"/>
      <c r="J290" s="173"/>
      <c r="K290" s="173"/>
      <c r="L290" s="173"/>
      <c r="M290" s="173"/>
      <c r="N290" s="173"/>
      <c r="O290" s="215"/>
      <c r="P290" s="211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73"/>
      <c r="AD290" s="173"/>
      <c r="AE290" s="173"/>
      <c r="AF290" s="173"/>
      <c r="AG290" s="173"/>
      <c r="AH290" s="173"/>
      <c r="AI290" s="173"/>
    </row>
    <row r="291" ht="24.75" customHeight="1">
      <c r="A291" s="174">
        <v>14.0</v>
      </c>
      <c r="B291" s="257"/>
      <c r="C291" s="192"/>
      <c r="D291" s="192"/>
      <c r="E291" s="192"/>
      <c r="F291" s="214"/>
      <c r="G291" s="192"/>
      <c r="H291" s="188">
        <f t="shared" si="241"/>
        <v>0</v>
      </c>
      <c r="I291" s="173"/>
      <c r="J291" s="173"/>
      <c r="K291" s="173"/>
      <c r="L291" s="173"/>
      <c r="M291" s="173"/>
      <c r="N291" s="173"/>
      <c r="O291" s="215"/>
      <c r="P291" s="211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73"/>
      <c r="AD291" s="173"/>
      <c r="AE291" s="173"/>
      <c r="AF291" s="173"/>
      <c r="AG291" s="173"/>
      <c r="AH291" s="173"/>
      <c r="AI291" s="173"/>
    </row>
    <row r="292" ht="24.75" customHeight="1">
      <c r="A292" s="174">
        <v>15.0</v>
      </c>
      <c r="B292" s="257"/>
      <c r="C292" s="192"/>
      <c r="D292" s="192"/>
      <c r="E292" s="192"/>
      <c r="F292" s="214"/>
      <c r="G292" s="192"/>
      <c r="H292" s="188">
        <f t="shared" si="241"/>
        <v>0</v>
      </c>
      <c r="I292" s="173"/>
      <c r="J292" s="173"/>
      <c r="K292" s="173"/>
      <c r="L292" s="173"/>
      <c r="M292" s="173"/>
      <c r="N292" s="173"/>
      <c r="O292" s="215"/>
      <c r="P292" s="211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73"/>
      <c r="AD292" s="173"/>
      <c r="AE292" s="173"/>
      <c r="AF292" s="173"/>
      <c r="AG292" s="173"/>
      <c r="AH292" s="173"/>
      <c r="AI292" s="173"/>
    </row>
    <row r="293" ht="24.75" customHeight="1">
      <c r="A293" s="174">
        <v>16.0</v>
      </c>
      <c r="B293" s="257"/>
      <c r="C293" s="192"/>
      <c r="D293" s="192"/>
      <c r="E293" s="192"/>
      <c r="F293" s="214"/>
      <c r="G293" s="192"/>
      <c r="H293" s="188">
        <f t="shared" si="241"/>
        <v>0</v>
      </c>
      <c r="I293" s="173"/>
      <c r="J293" s="173"/>
      <c r="K293" s="173"/>
      <c r="L293" s="173"/>
      <c r="M293" s="173"/>
      <c r="N293" s="173"/>
      <c r="O293" s="215"/>
      <c r="P293" s="211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73"/>
      <c r="AD293" s="173"/>
      <c r="AE293" s="173"/>
      <c r="AF293" s="173"/>
      <c r="AG293" s="173"/>
      <c r="AH293" s="173"/>
      <c r="AI293" s="173"/>
    </row>
    <row r="294" ht="24.75" customHeight="1">
      <c r="A294" s="174">
        <v>17.0</v>
      </c>
      <c r="B294" s="257"/>
      <c r="C294" s="192"/>
      <c r="D294" s="192"/>
      <c r="E294" s="192"/>
      <c r="F294" s="214"/>
      <c r="G294" s="192"/>
      <c r="H294" s="188">
        <f t="shared" si="241"/>
        <v>0</v>
      </c>
      <c r="I294" s="173"/>
      <c r="J294" s="173"/>
      <c r="K294" s="173"/>
      <c r="L294" s="173"/>
      <c r="M294" s="173"/>
      <c r="N294" s="173"/>
      <c r="O294" s="215"/>
      <c r="P294" s="211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  <c r="AB294" s="139"/>
      <c r="AC294" s="173"/>
      <c r="AD294" s="173"/>
      <c r="AE294" s="173"/>
      <c r="AF294" s="173"/>
      <c r="AG294" s="173"/>
      <c r="AH294" s="173"/>
      <c r="AI294" s="173"/>
    </row>
    <row r="295" ht="24.75" customHeight="1">
      <c r="A295" s="174">
        <v>18.0</v>
      </c>
      <c r="B295" s="257"/>
      <c r="C295" s="192"/>
      <c r="D295" s="192"/>
      <c r="E295" s="192"/>
      <c r="F295" s="214"/>
      <c r="G295" s="192"/>
      <c r="H295" s="188">
        <f t="shared" si="241"/>
        <v>0</v>
      </c>
      <c r="I295" s="173"/>
      <c r="J295" s="173"/>
      <c r="K295" s="173"/>
      <c r="L295" s="173"/>
      <c r="M295" s="173"/>
      <c r="N295" s="173"/>
      <c r="O295" s="215"/>
      <c r="P295" s="211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73"/>
      <c r="AD295" s="173"/>
      <c r="AE295" s="173"/>
      <c r="AF295" s="173"/>
      <c r="AG295" s="173"/>
      <c r="AH295" s="173"/>
      <c r="AI295" s="173"/>
    </row>
    <row r="296" ht="24.75" customHeight="1">
      <c r="A296" s="174">
        <v>19.0</v>
      </c>
      <c r="B296" s="257"/>
      <c r="C296" s="192"/>
      <c r="D296" s="192"/>
      <c r="E296" s="192"/>
      <c r="F296" s="214"/>
      <c r="G296" s="192"/>
      <c r="H296" s="188">
        <f t="shared" si="241"/>
        <v>0</v>
      </c>
      <c r="I296" s="173"/>
      <c r="J296" s="173"/>
      <c r="K296" s="173"/>
      <c r="L296" s="173"/>
      <c r="M296" s="173"/>
      <c r="N296" s="173"/>
      <c r="O296" s="215"/>
      <c r="P296" s="140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73"/>
      <c r="AD296" s="173"/>
      <c r="AE296" s="173"/>
      <c r="AF296" s="173"/>
      <c r="AG296" s="173"/>
      <c r="AH296" s="173"/>
      <c r="AI296" s="173"/>
    </row>
    <row r="297" ht="24.75" customHeight="1">
      <c r="A297" s="174">
        <v>20.0</v>
      </c>
      <c r="B297" s="257"/>
      <c r="C297" s="192"/>
      <c r="D297" s="192"/>
      <c r="E297" s="192"/>
      <c r="F297" s="214"/>
      <c r="G297" s="192"/>
      <c r="H297" s="188">
        <f t="shared" si="241"/>
        <v>0</v>
      </c>
      <c r="I297" s="173"/>
      <c r="J297" s="173"/>
      <c r="K297" s="173"/>
      <c r="L297" s="173"/>
      <c r="M297" s="173"/>
      <c r="N297" s="173"/>
      <c r="O297" s="215"/>
      <c r="P297" s="211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73"/>
      <c r="AD297" s="173"/>
      <c r="AE297" s="173"/>
      <c r="AF297" s="173"/>
      <c r="AG297" s="173"/>
      <c r="AH297" s="173"/>
      <c r="AI297" s="173"/>
    </row>
    <row r="298" ht="24.75" customHeight="1">
      <c r="A298" s="174">
        <v>21.0</v>
      </c>
      <c r="B298" s="257"/>
      <c r="C298" s="192"/>
      <c r="D298" s="192"/>
      <c r="E298" s="192"/>
      <c r="F298" s="214"/>
      <c r="G298" s="192"/>
      <c r="H298" s="188">
        <f t="shared" si="241"/>
        <v>0</v>
      </c>
      <c r="I298" s="173"/>
      <c r="J298" s="173"/>
      <c r="K298" s="173"/>
      <c r="L298" s="173"/>
      <c r="M298" s="173"/>
      <c r="N298" s="173"/>
      <c r="O298" s="215"/>
      <c r="P298" s="211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73"/>
      <c r="AD298" s="173"/>
      <c r="AE298" s="173"/>
      <c r="AF298" s="173"/>
      <c r="AG298" s="173"/>
      <c r="AH298" s="173"/>
      <c r="AI298" s="173"/>
    </row>
    <row r="299" ht="24.75" customHeight="1">
      <c r="A299" s="174">
        <v>22.0</v>
      </c>
      <c r="B299" s="257"/>
      <c r="C299" s="192"/>
      <c r="D299" s="192"/>
      <c r="E299" s="192"/>
      <c r="F299" s="214"/>
      <c r="G299" s="192"/>
      <c r="H299" s="188">
        <f t="shared" si="241"/>
        <v>0</v>
      </c>
      <c r="I299" s="173"/>
      <c r="J299" s="173"/>
      <c r="K299" s="173"/>
      <c r="L299" s="173"/>
      <c r="M299" s="173"/>
      <c r="N299" s="173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73"/>
      <c r="AD299" s="173"/>
      <c r="AE299" s="173"/>
      <c r="AF299" s="173"/>
      <c r="AG299" s="173"/>
      <c r="AH299" s="173"/>
      <c r="AI299" s="173"/>
    </row>
    <row r="300" ht="24.75" customHeight="1">
      <c r="A300" s="174">
        <v>23.0</v>
      </c>
      <c r="B300" s="257"/>
      <c r="C300" s="192"/>
      <c r="D300" s="192"/>
      <c r="E300" s="192"/>
      <c r="F300" s="214"/>
      <c r="G300" s="192"/>
      <c r="H300" s="188">
        <f t="shared" si="241"/>
        <v>0</v>
      </c>
      <c r="I300" s="173"/>
      <c r="J300" s="173"/>
      <c r="K300" s="173"/>
      <c r="L300" s="173"/>
      <c r="M300" s="173"/>
      <c r="N300" s="173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73"/>
      <c r="AD300" s="173"/>
      <c r="AE300" s="173"/>
      <c r="AF300" s="173"/>
      <c r="AG300" s="173"/>
      <c r="AH300" s="173"/>
      <c r="AI300" s="173"/>
    </row>
    <row r="301" ht="24.75" customHeight="1">
      <c r="A301" s="174">
        <v>24.0</v>
      </c>
      <c r="B301" s="257"/>
      <c r="C301" s="192"/>
      <c r="D301" s="192"/>
      <c r="E301" s="192"/>
      <c r="F301" s="214"/>
      <c r="G301" s="192"/>
      <c r="H301" s="188">
        <f t="shared" si="241"/>
        <v>0</v>
      </c>
      <c r="I301" s="173"/>
      <c r="J301" s="173"/>
      <c r="K301" s="173"/>
      <c r="L301" s="173"/>
      <c r="M301" s="173"/>
      <c r="N301" s="173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</row>
    <row r="302" ht="24.75" customHeight="1">
      <c r="A302" s="174">
        <v>25.0</v>
      </c>
      <c r="B302" s="257"/>
      <c r="C302" s="192"/>
      <c r="D302" s="192"/>
      <c r="E302" s="192"/>
      <c r="F302" s="214"/>
      <c r="G302" s="192"/>
      <c r="H302" s="188">
        <f t="shared" si="241"/>
        <v>0</v>
      </c>
      <c r="I302" s="173"/>
      <c r="J302" s="173"/>
      <c r="K302" s="173"/>
      <c r="L302" s="173"/>
      <c r="M302" s="173"/>
      <c r="N302" s="173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</row>
    <row r="303" ht="24.75" customHeight="1">
      <c r="A303" s="174">
        <v>26.0</v>
      </c>
      <c r="B303" s="257"/>
      <c r="C303" s="192"/>
      <c r="D303" s="192"/>
      <c r="E303" s="192"/>
      <c r="F303" s="214"/>
      <c r="G303" s="192"/>
      <c r="H303" s="188">
        <f t="shared" si="241"/>
        <v>0</v>
      </c>
      <c r="I303" s="173"/>
      <c r="J303" s="173"/>
      <c r="K303" s="173"/>
      <c r="L303" s="173"/>
      <c r="M303" s="173"/>
      <c r="N303" s="173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</row>
    <row r="304" ht="24.75" customHeight="1">
      <c r="A304" s="174">
        <v>27.0</v>
      </c>
      <c r="B304" s="257"/>
      <c r="C304" s="192"/>
      <c r="D304" s="192"/>
      <c r="E304" s="192"/>
      <c r="F304" s="192"/>
      <c r="G304" s="192"/>
      <c r="H304" s="188">
        <f t="shared" si="241"/>
        <v>0</v>
      </c>
      <c r="I304" s="173"/>
      <c r="J304" s="173"/>
      <c r="K304" s="173"/>
      <c r="L304" s="173"/>
      <c r="M304" s="173"/>
      <c r="N304" s="173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</row>
    <row r="305" ht="24.75" customHeight="1">
      <c r="A305" s="174">
        <v>28.0</v>
      </c>
      <c r="B305" s="257"/>
      <c r="C305" s="192"/>
      <c r="D305" s="192"/>
      <c r="E305" s="192"/>
      <c r="F305" s="192"/>
      <c r="G305" s="192"/>
      <c r="H305" s="188">
        <f t="shared" si="241"/>
        <v>0</v>
      </c>
      <c r="I305" s="173"/>
      <c r="J305" s="173"/>
      <c r="K305" s="173"/>
      <c r="L305" s="173"/>
      <c r="M305" s="173"/>
      <c r="N305" s="173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</row>
    <row r="306" ht="24.75" customHeight="1">
      <c r="A306" s="174">
        <v>29.0</v>
      </c>
      <c r="B306" s="326"/>
      <c r="C306" s="192"/>
      <c r="D306" s="192"/>
      <c r="E306" s="192"/>
      <c r="F306" s="192"/>
      <c r="G306" s="192"/>
      <c r="H306" s="188">
        <f t="shared" si="241"/>
        <v>0</v>
      </c>
      <c r="I306" s="173"/>
      <c r="J306" s="173"/>
      <c r="K306" s="173"/>
      <c r="L306" s="173"/>
      <c r="M306" s="173"/>
      <c r="N306" s="173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</row>
    <row r="307" ht="24.75" customHeight="1">
      <c r="A307" s="174">
        <v>30.0</v>
      </c>
      <c r="B307" s="326"/>
      <c r="C307" s="192"/>
      <c r="D307" s="192"/>
      <c r="E307" s="192"/>
      <c r="F307" s="214"/>
      <c r="G307" s="192"/>
      <c r="H307" s="188">
        <f t="shared" si="241"/>
        <v>0</v>
      </c>
      <c r="I307" s="173"/>
      <c r="J307" s="173"/>
      <c r="K307" s="173"/>
      <c r="L307" s="173"/>
      <c r="M307" s="173"/>
      <c r="N307" s="173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</row>
    <row r="308" ht="24.75" customHeight="1">
      <c r="A308" s="174">
        <v>31.0</v>
      </c>
      <c r="B308" s="253"/>
      <c r="C308" s="192"/>
      <c r="D308" s="192"/>
      <c r="E308" s="192"/>
      <c r="F308" s="214"/>
      <c r="G308" s="192"/>
      <c r="H308" s="188">
        <f t="shared" si="241"/>
        <v>0</v>
      </c>
      <c r="I308" s="173"/>
      <c r="J308" s="173"/>
      <c r="K308" s="173"/>
      <c r="L308" s="173"/>
      <c r="M308" s="173"/>
      <c r="N308" s="173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</row>
    <row r="309" ht="24.75" customHeight="1">
      <c r="A309" s="174">
        <v>32.0</v>
      </c>
      <c r="B309" s="253"/>
      <c r="C309" s="174"/>
      <c r="D309" s="174"/>
      <c r="E309" s="174"/>
      <c r="F309" s="174"/>
      <c r="G309" s="174"/>
      <c r="H309" s="188">
        <f t="shared" si="241"/>
        <v>0</v>
      </c>
      <c r="I309" s="173"/>
      <c r="J309" s="173"/>
      <c r="K309" s="173"/>
      <c r="L309" s="173"/>
      <c r="M309" s="173"/>
      <c r="N309" s="173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</row>
    <row r="310" ht="24.75" customHeight="1">
      <c r="A310" s="174">
        <v>33.0</v>
      </c>
      <c r="B310" s="326"/>
      <c r="C310" s="174"/>
      <c r="D310" s="174"/>
      <c r="E310" s="174"/>
      <c r="F310" s="174"/>
      <c r="G310" s="174"/>
      <c r="H310" s="188">
        <f t="shared" si="241"/>
        <v>0</v>
      </c>
      <c r="I310" s="173"/>
      <c r="J310" s="173"/>
      <c r="K310" s="173"/>
      <c r="L310" s="173"/>
      <c r="M310" s="173"/>
      <c r="N310" s="173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</row>
    <row r="311" ht="24.75" customHeight="1">
      <c r="A311" s="174">
        <v>34.0</v>
      </c>
      <c r="B311" s="327"/>
      <c r="C311" s="174"/>
      <c r="D311" s="174"/>
      <c r="E311" s="174"/>
      <c r="F311" s="174"/>
      <c r="G311" s="174"/>
      <c r="H311" s="188">
        <f t="shared" si="241"/>
        <v>0</v>
      </c>
      <c r="I311" s="173"/>
      <c r="J311" s="173"/>
      <c r="K311" s="173"/>
      <c r="L311" s="173"/>
      <c r="M311" s="173"/>
      <c r="N311" s="173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</row>
    <row r="312" ht="24.75" customHeight="1">
      <c r="A312" s="174">
        <v>35.0</v>
      </c>
      <c r="B312" s="328"/>
      <c r="C312" s="174"/>
      <c r="D312" s="174"/>
      <c r="E312" s="174"/>
      <c r="F312" s="174"/>
      <c r="G312" s="174"/>
      <c r="H312" s="188">
        <f t="shared" si="241"/>
        <v>0</v>
      </c>
      <c r="I312" s="173"/>
      <c r="J312" s="173"/>
      <c r="K312" s="173"/>
      <c r="L312" s="173"/>
      <c r="M312" s="173"/>
      <c r="N312" s="173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</row>
    <row r="313" ht="18.75" customHeight="1">
      <c r="A313" s="139"/>
      <c r="B313" s="139"/>
      <c r="C313" s="139"/>
      <c r="D313" s="139"/>
      <c r="E313" s="139"/>
      <c r="F313" s="140" t="s">
        <v>38</v>
      </c>
      <c r="G313" s="139"/>
      <c r="H313" s="216">
        <f>SUM(H278:H312)</f>
        <v>0</v>
      </c>
      <c r="I313" s="217"/>
      <c r="J313" s="217"/>
      <c r="K313" s="217"/>
      <c r="L313" s="217"/>
      <c r="M313" s="217"/>
      <c r="N313" s="217"/>
      <c r="O313" s="217"/>
      <c r="P313" s="139"/>
      <c r="Q313" s="211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</row>
    <row r="314" ht="18.75" customHeight="1">
      <c r="A314" s="144"/>
      <c r="B314" s="144"/>
      <c r="C314" s="144"/>
      <c r="D314" s="144"/>
      <c r="E314" s="144"/>
      <c r="F314" s="145"/>
      <c r="G314" s="170"/>
      <c r="H314" s="195">
        <f>+H313*60%</f>
        <v>0</v>
      </c>
      <c r="I314" s="195"/>
      <c r="J314" s="195"/>
      <c r="K314" s="195"/>
      <c r="L314" s="195"/>
      <c r="M314" s="195"/>
      <c r="N314" s="195"/>
      <c r="O314" s="195">
        <f>+H313*40%</f>
        <v>0</v>
      </c>
      <c r="P314" s="139"/>
      <c r="Q314" s="211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</row>
    <row r="315" ht="18.75" customHeight="1">
      <c r="A315" s="139"/>
      <c r="B315" s="139"/>
      <c r="C315" s="139"/>
      <c r="D315" s="139"/>
      <c r="E315" s="139"/>
      <c r="F315" s="140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211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</row>
    <row r="316" ht="18.75" customHeight="1">
      <c r="A316" s="139"/>
      <c r="B316" s="139"/>
      <c r="C316" s="139"/>
      <c r="D316" s="139"/>
      <c r="E316" s="139"/>
      <c r="F316" s="140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211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</row>
    <row r="317" ht="19.5" customHeight="1">
      <c r="A317" s="218" t="s">
        <v>41</v>
      </c>
      <c r="B317" s="139"/>
      <c r="C317" s="139"/>
      <c r="D317" s="139"/>
      <c r="E317" s="139"/>
      <c r="F317" s="140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211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</row>
    <row r="318" ht="57.0" customHeight="1">
      <c r="A318" s="219"/>
      <c r="B318" s="220" t="s">
        <v>42</v>
      </c>
      <c r="C318" s="220" t="s">
        <v>43</v>
      </c>
      <c r="D318" s="220" t="s">
        <v>44</v>
      </c>
      <c r="E318" s="220" t="s">
        <v>45</v>
      </c>
      <c r="F318" s="221" t="s">
        <v>46</v>
      </c>
      <c r="G318" s="222" t="s">
        <v>47</v>
      </c>
      <c r="H318" s="139"/>
      <c r="I318" s="139"/>
      <c r="J318" s="139"/>
      <c r="K318" s="139"/>
      <c r="L318" s="139"/>
      <c r="M318" s="139"/>
      <c r="N318" s="139"/>
      <c r="O318" s="139"/>
      <c r="P318" s="141"/>
      <c r="Q318" s="211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</row>
    <row r="319" ht="18.75" customHeight="1">
      <c r="A319" s="223" t="s">
        <v>48</v>
      </c>
      <c r="B319" s="224">
        <f>+E25</f>
        <v>0</v>
      </c>
      <c r="C319" s="225">
        <f>+H250</f>
        <v>0</v>
      </c>
      <c r="D319" s="225">
        <f>+H271</f>
        <v>0</v>
      </c>
      <c r="E319" s="226">
        <f>H314</f>
        <v>0</v>
      </c>
      <c r="F319" s="227">
        <f>+G25</f>
        <v>0</v>
      </c>
      <c r="G319" s="228">
        <f>+B319-C319-D319-E319-F319</f>
        <v>0</v>
      </c>
      <c r="H319" s="139"/>
      <c r="I319" s="139"/>
      <c r="J319" s="139"/>
      <c r="K319" s="139"/>
      <c r="L319" s="139"/>
      <c r="M319" s="139"/>
      <c r="N319" s="139"/>
      <c r="O319" s="139"/>
      <c r="P319" s="141"/>
      <c r="Q319" s="211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</row>
    <row r="320" ht="19.5" customHeight="1">
      <c r="A320" s="229" t="s">
        <v>49</v>
      </c>
      <c r="B320" s="230"/>
      <c r="C320" s="231" t="str">
        <f>+C319/B319</f>
        <v>#DIV/0!</v>
      </c>
      <c r="D320" s="231" t="str">
        <f>+D319/B319</f>
        <v>#DIV/0!</v>
      </c>
      <c r="E320" s="231" t="str">
        <f>+E319/B319</f>
        <v>#DIV/0!</v>
      </c>
      <c r="F320" s="232" t="str">
        <f>+F319/B319</f>
        <v>#DIV/0!</v>
      </c>
      <c r="G320" s="233" t="str">
        <f>+G319/B319</f>
        <v>#DIV/0!</v>
      </c>
      <c r="H320" s="139"/>
      <c r="I320" s="139"/>
      <c r="J320" s="139"/>
      <c r="K320" s="139"/>
      <c r="L320" s="139"/>
      <c r="M320" s="139"/>
      <c r="N320" s="139"/>
      <c r="O320" s="139"/>
      <c r="P320" s="141"/>
      <c r="Q320" s="211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</row>
    <row r="321" ht="19.5" customHeight="1">
      <c r="A321" s="160"/>
      <c r="B321" s="234"/>
      <c r="C321" s="235"/>
      <c r="D321" s="235"/>
      <c r="E321" s="235"/>
      <c r="F321" s="236"/>
      <c r="G321" s="237"/>
      <c r="H321" s="139"/>
      <c r="I321" s="139"/>
      <c r="J321" s="139"/>
      <c r="K321" s="139"/>
      <c r="L321" s="139"/>
      <c r="M321" s="139"/>
      <c r="N321" s="139"/>
      <c r="O321" s="139"/>
      <c r="P321" s="141"/>
      <c r="Q321" s="211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</row>
    <row r="322" ht="18.75" customHeight="1">
      <c r="A322" s="238"/>
      <c r="B322" s="239"/>
      <c r="C322" s="239"/>
      <c r="D322" s="239" t="s">
        <v>50</v>
      </c>
      <c r="E322" s="239" t="s">
        <v>48</v>
      </c>
      <c r="F322" s="240">
        <f>+D319+E319+F319+G319</f>
        <v>0</v>
      </c>
      <c r="G322" s="241"/>
      <c r="H322" s="139"/>
      <c r="I322" s="139"/>
      <c r="J322" s="139"/>
      <c r="K322" s="139"/>
      <c r="L322" s="139"/>
      <c r="M322" s="139"/>
      <c r="N322" s="139"/>
      <c r="O322" s="139"/>
      <c r="P322" s="141"/>
      <c r="Q322" s="140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</row>
    <row r="323" ht="18.75" customHeight="1">
      <c r="A323" s="242"/>
      <c r="B323" s="139"/>
      <c r="C323" s="139"/>
      <c r="D323" s="139"/>
      <c r="E323" s="139" t="s">
        <v>49</v>
      </c>
      <c r="F323" s="236" t="str">
        <f>+F322/B319</f>
        <v>#DIV/0!</v>
      </c>
      <c r="G323" s="243"/>
      <c r="H323" s="139"/>
      <c r="I323" s="139"/>
      <c r="J323" s="139"/>
      <c r="K323" s="139"/>
      <c r="L323" s="139"/>
      <c r="M323" s="139"/>
      <c r="N323" s="139"/>
      <c r="O323" s="139"/>
      <c r="P323" s="141"/>
      <c r="Q323" s="140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</row>
    <row r="324" ht="18.75" customHeight="1">
      <c r="A324" s="242"/>
      <c r="B324" s="139"/>
      <c r="C324" s="139" t="s">
        <v>51</v>
      </c>
      <c r="D324" s="139"/>
      <c r="E324" s="139"/>
      <c r="F324" s="140"/>
      <c r="G324" s="243"/>
      <c r="H324" s="139"/>
      <c r="I324" s="139"/>
      <c r="J324" s="139"/>
      <c r="K324" s="139"/>
      <c r="L324" s="139"/>
      <c r="M324" s="139"/>
      <c r="N324" s="139"/>
      <c r="O324" s="139"/>
      <c r="P324" s="141"/>
      <c r="Q324" s="140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</row>
    <row r="325" ht="18.75" customHeight="1">
      <c r="A325" s="242"/>
      <c r="B325" s="139"/>
      <c r="C325" s="139"/>
      <c r="D325" s="139" t="s">
        <v>52</v>
      </c>
      <c r="E325" s="139"/>
      <c r="F325" s="140">
        <f>+F324*(F322-F319)</f>
        <v>0</v>
      </c>
      <c r="G325" s="243"/>
      <c r="H325" s="139"/>
      <c r="I325" s="139"/>
      <c r="J325" s="139"/>
      <c r="K325" s="139"/>
      <c r="L325" s="139"/>
      <c r="M325" s="139"/>
      <c r="N325" s="139"/>
      <c r="O325" s="139"/>
      <c r="P325" s="141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</row>
    <row r="326" ht="19.5" customHeight="1">
      <c r="A326" s="244"/>
      <c r="B326" s="245"/>
      <c r="C326" s="245"/>
      <c r="D326" s="245"/>
      <c r="E326" s="245"/>
      <c r="F326" s="246"/>
      <c r="G326" s="247"/>
      <c r="H326" s="139"/>
      <c r="I326" s="139"/>
      <c r="J326" s="139"/>
      <c r="K326" s="139"/>
      <c r="L326" s="139"/>
      <c r="M326" s="139"/>
      <c r="N326" s="139"/>
      <c r="O326" s="139"/>
      <c r="P326" s="141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</row>
    <row r="327" ht="18.75" customHeight="1">
      <c r="A327" s="139"/>
      <c r="B327" s="139"/>
      <c r="C327" s="139"/>
      <c r="D327" s="139"/>
      <c r="E327" s="139"/>
      <c r="F327" s="140"/>
      <c r="G327" s="139"/>
      <c r="H327" s="139"/>
      <c r="I327" s="139"/>
      <c r="J327" s="139"/>
      <c r="K327" s="139"/>
      <c r="L327" s="139"/>
      <c r="M327" s="139"/>
      <c r="N327" s="139"/>
      <c r="O327" s="139"/>
      <c r="P327" s="141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</row>
    <row r="328" ht="18.75" customHeight="1">
      <c r="A328" s="139"/>
      <c r="B328" s="139"/>
      <c r="C328" s="139"/>
      <c r="D328" s="139"/>
      <c r="E328" s="139"/>
      <c r="F328" s="140"/>
      <c r="G328" s="139"/>
      <c r="H328" s="139"/>
      <c r="I328" s="139"/>
      <c r="J328" s="139"/>
      <c r="K328" s="139"/>
      <c r="L328" s="139"/>
      <c r="M328" s="139"/>
      <c r="N328" s="139"/>
      <c r="O328" s="139"/>
      <c r="P328" s="141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</row>
    <row r="329" ht="18.75" customHeight="1">
      <c r="A329" s="139"/>
      <c r="B329" s="139"/>
      <c r="C329" s="139"/>
      <c r="D329" s="139"/>
      <c r="E329" s="139"/>
      <c r="F329" s="140"/>
      <c r="G329" s="139"/>
      <c r="H329" s="139"/>
      <c r="I329" s="139"/>
      <c r="J329" s="139"/>
      <c r="K329" s="139"/>
      <c r="L329" s="139"/>
      <c r="M329" s="139"/>
      <c r="N329" s="139"/>
      <c r="O329" s="139"/>
      <c r="P329" s="141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</row>
    <row r="330" ht="18.0" customHeight="1">
      <c r="A330" s="7"/>
      <c r="B330" s="7"/>
      <c r="C330" s="7"/>
      <c r="D330" s="7"/>
      <c r="E330" s="7"/>
      <c r="F330" s="248"/>
      <c r="G330" s="7"/>
      <c r="H330" s="7"/>
      <c r="I330" s="7"/>
      <c r="J330" s="7"/>
      <c r="K330" s="7"/>
      <c r="L330" s="7"/>
      <c r="M330" s="7"/>
      <c r="N330" s="7"/>
      <c r="O330" s="7"/>
      <c r="P330" s="249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ht="18.0" customHeight="1">
      <c r="A331" s="7"/>
      <c r="B331" s="7"/>
      <c r="C331" s="7"/>
      <c r="D331" s="7"/>
      <c r="E331" s="7"/>
      <c r="F331" s="248"/>
      <c r="G331" s="7"/>
      <c r="H331" s="7"/>
      <c r="I331" s="7"/>
      <c r="J331" s="7"/>
      <c r="K331" s="7"/>
      <c r="L331" s="7"/>
      <c r="M331" s="7"/>
      <c r="N331" s="7"/>
      <c r="O331" s="7"/>
      <c r="P331" s="249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 ht="18.0" customHeight="1">
      <c r="A332" s="7"/>
      <c r="B332" s="7"/>
      <c r="C332" s="7"/>
      <c r="D332" s="7"/>
      <c r="E332" s="7"/>
      <c r="F332" s="248"/>
      <c r="G332" s="7"/>
      <c r="H332" s="7"/>
      <c r="I332" s="7"/>
      <c r="J332" s="7"/>
      <c r="K332" s="7"/>
      <c r="L332" s="7"/>
      <c r="M332" s="7"/>
      <c r="N332" s="7"/>
      <c r="O332" s="7"/>
      <c r="P332" s="249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ht="18.0" customHeight="1">
      <c r="A333" s="7"/>
      <c r="B333" s="7"/>
      <c r="C333" s="7"/>
      <c r="D333" s="7"/>
      <c r="E333" s="7"/>
      <c r="F333" s="248"/>
      <c r="G333" s="7"/>
      <c r="H333" s="7"/>
      <c r="I333" s="7"/>
      <c r="J333" s="7"/>
      <c r="K333" s="7"/>
      <c r="L333" s="7"/>
      <c r="M333" s="7"/>
      <c r="N333" s="7"/>
      <c r="O333" s="7"/>
      <c r="P333" s="249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 ht="18.0" customHeight="1">
      <c r="A334" s="7"/>
      <c r="B334" s="7"/>
      <c r="C334" s="7"/>
      <c r="D334" s="7"/>
      <c r="E334" s="7"/>
      <c r="F334" s="248"/>
      <c r="G334" s="7"/>
      <c r="H334" s="7"/>
      <c r="I334" s="7"/>
      <c r="J334" s="7"/>
      <c r="K334" s="7"/>
      <c r="L334" s="7"/>
      <c r="M334" s="7"/>
      <c r="N334" s="7"/>
      <c r="O334" s="7"/>
      <c r="P334" s="249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ht="18.0" customHeight="1">
      <c r="A335" s="7"/>
      <c r="B335" s="7"/>
      <c r="C335" s="7"/>
      <c r="D335" s="7"/>
      <c r="E335" s="7"/>
      <c r="F335" s="248"/>
      <c r="G335" s="7"/>
      <c r="H335" s="7"/>
      <c r="I335" s="7"/>
      <c r="J335" s="7"/>
      <c r="K335" s="7"/>
      <c r="L335" s="7"/>
      <c r="M335" s="7"/>
      <c r="N335" s="7"/>
      <c r="O335" s="7"/>
      <c r="P335" s="249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 ht="18.0" customHeight="1">
      <c r="A336" s="7"/>
      <c r="B336" s="7"/>
      <c r="C336" s="7"/>
      <c r="D336" s="7"/>
      <c r="E336" s="7"/>
      <c r="F336" s="248"/>
      <c r="G336" s="7"/>
      <c r="H336" s="7"/>
      <c r="I336" s="7"/>
      <c r="J336" s="7"/>
      <c r="K336" s="7"/>
      <c r="L336" s="7"/>
      <c r="M336" s="7"/>
      <c r="N336" s="7"/>
      <c r="O336" s="7"/>
      <c r="P336" s="249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ht="18.0" customHeight="1">
      <c r="A337" s="7"/>
      <c r="B337" s="7"/>
      <c r="C337" s="7"/>
      <c r="D337" s="7"/>
      <c r="E337" s="7"/>
      <c r="F337" s="248"/>
      <c r="G337" s="7"/>
      <c r="H337" s="7"/>
      <c r="I337" s="7"/>
      <c r="J337" s="7"/>
      <c r="K337" s="7"/>
      <c r="L337" s="7"/>
      <c r="M337" s="7"/>
      <c r="N337" s="7"/>
      <c r="O337" s="7"/>
      <c r="P337" s="249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 ht="18.0" customHeight="1">
      <c r="A338" s="7"/>
      <c r="B338" s="7"/>
      <c r="C338" s="7"/>
      <c r="D338" s="7"/>
      <c r="E338" s="7"/>
      <c r="F338" s="248"/>
      <c r="G338" s="7"/>
      <c r="H338" s="7"/>
      <c r="I338" s="7"/>
      <c r="J338" s="7"/>
      <c r="K338" s="7"/>
      <c r="L338" s="7"/>
      <c r="M338" s="7"/>
      <c r="N338" s="7"/>
      <c r="O338" s="7"/>
      <c r="P338" s="249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ht="18.0" customHeight="1">
      <c r="A339" s="7"/>
      <c r="B339" s="7"/>
      <c r="C339" s="7"/>
      <c r="D339" s="7"/>
      <c r="E339" s="7"/>
      <c r="F339" s="248"/>
      <c r="G339" s="7"/>
      <c r="H339" s="7"/>
      <c r="I339" s="7"/>
      <c r="J339" s="7"/>
      <c r="K339" s="7"/>
      <c r="L339" s="7"/>
      <c r="M339" s="7"/>
      <c r="N339" s="7"/>
      <c r="O339" s="7"/>
      <c r="P339" s="249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 ht="18.0" customHeight="1">
      <c r="A340" s="7"/>
      <c r="B340" s="7"/>
      <c r="C340" s="7"/>
      <c r="D340" s="7"/>
      <c r="E340" s="7"/>
      <c r="F340" s="248"/>
      <c r="G340" s="7"/>
      <c r="H340" s="7"/>
      <c r="I340" s="7"/>
      <c r="J340" s="7"/>
      <c r="K340" s="7"/>
      <c r="L340" s="7"/>
      <c r="M340" s="7"/>
      <c r="N340" s="7"/>
      <c r="O340" s="7"/>
      <c r="P340" s="249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ht="18.0" customHeight="1">
      <c r="A341" s="7"/>
      <c r="B341" s="7"/>
      <c r="C341" s="7"/>
      <c r="D341" s="7"/>
      <c r="E341" s="7"/>
      <c r="F341" s="248"/>
      <c r="G341" s="7"/>
      <c r="H341" s="7"/>
      <c r="I341" s="7"/>
      <c r="J341" s="7"/>
      <c r="K341" s="7"/>
      <c r="L341" s="7"/>
      <c r="M341" s="7"/>
      <c r="N341" s="7"/>
      <c r="O341" s="7"/>
      <c r="P341" s="249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 ht="18.0" customHeight="1">
      <c r="A342" s="7"/>
      <c r="B342" s="7"/>
      <c r="C342" s="7"/>
      <c r="D342" s="7"/>
      <c r="E342" s="7"/>
      <c r="F342" s="248"/>
      <c r="G342" s="7"/>
      <c r="H342" s="7"/>
      <c r="I342" s="7"/>
      <c r="J342" s="7"/>
      <c r="K342" s="7"/>
      <c r="L342" s="7"/>
      <c r="M342" s="7"/>
      <c r="N342" s="7"/>
      <c r="O342" s="7"/>
      <c r="P342" s="249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ht="18.0" customHeight="1">
      <c r="A343" s="7"/>
      <c r="B343" s="7"/>
      <c r="C343" s="7"/>
      <c r="D343" s="7"/>
      <c r="E343" s="7"/>
      <c r="F343" s="248"/>
      <c r="G343" s="7"/>
      <c r="H343" s="7"/>
      <c r="I343" s="7"/>
      <c r="J343" s="7"/>
      <c r="K343" s="7"/>
      <c r="L343" s="7"/>
      <c r="M343" s="7"/>
      <c r="N343" s="7"/>
      <c r="O343" s="7"/>
      <c r="P343" s="249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 ht="18.0" customHeight="1">
      <c r="A344" s="7"/>
      <c r="B344" s="7"/>
      <c r="C344" s="7"/>
      <c r="D344" s="7"/>
      <c r="E344" s="7"/>
      <c r="F344" s="248"/>
      <c r="G344" s="7"/>
      <c r="H344" s="7"/>
      <c r="I344" s="7"/>
      <c r="J344" s="7"/>
      <c r="K344" s="7"/>
      <c r="L344" s="7"/>
      <c r="M344" s="7"/>
      <c r="N344" s="7"/>
      <c r="O344" s="7"/>
      <c r="P344" s="249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ht="18.0" customHeight="1">
      <c r="A345" s="7"/>
      <c r="B345" s="7"/>
      <c r="C345" s="7"/>
      <c r="D345" s="7"/>
      <c r="E345" s="7"/>
      <c r="F345" s="248"/>
      <c r="G345" s="7"/>
      <c r="H345" s="7"/>
      <c r="I345" s="7"/>
      <c r="J345" s="7"/>
      <c r="K345" s="7"/>
      <c r="L345" s="7"/>
      <c r="M345" s="7"/>
      <c r="N345" s="7"/>
      <c r="O345" s="7"/>
      <c r="P345" s="249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 ht="18.0" customHeight="1">
      <c r="A346" s="7"/>
      <c r="B346" s="7"/>
      <c r="C346" s="7"/>
      <c r="D346" s="7"/>
      <c r="E346" s="7"/>
      <c r="F346" s="248"/>
      <c r="G346" s="7"/>
      <c r="H346" s="7"/>
      <c r="I346" s="7"/>
      <c r="J346" s="7"/>
      <c r="K346" s="7"/>
      <c r="L346" s="7"/>
      <c r="M346" s="7"/>
      <c r="N346" s="7"/>
      <c r="O346" s="7"/>
      <c r="P346" s="249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ht="18.0" customHeight="1">
      <c r="A347" s="7"/>
      <c r="B347" s="7"/>
      <c r="C347" s="7"/>
      <c r="D347" s="7"/>
      <c r="E347" s="7"/>
      <c r="F347" s="248"/>
      <c r="G347" s="7"/>
      <c r="H347" s="7"/>
      <c r="I347" s="7"/>
      <c r="J347" s="7"/>
      <c r="K347" s="7"/>
      <c r="L347" s="7"/>
      <c r="M347" s="7"/>
      <c r="N347" s="7"/>
      <c r="O347" s="7"/>
      <c r="P347" s="249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 ht="18.0" customHeight="1">
      <c r="A348" s="7"/>
      <c r="B348" s="7"/>
      <c r="C348" s="7"/>
      <c r="D348" s="7"/>
      <c r="E348" s="7"/>
      <c r="F348" s="248"/>
      <c r="G348" s="7"/>
      <c r="H348" s="7"/>
      <c r="I348" s="7"/>
      <c r="J348" s="7"/>
      <c r="K348" s="7"/>
      <c r="L348" s="7"/>
      <c r="M348" s="7"/>
      <c r="N348" s="7"/>
      <c r="O348" s="7"/>
      <c r="P348" s="249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ht="18.0" customHeight="1">
      <c r="A349" s="7"/>
      <c r="B349" s="7"/>
      <c r="C349" s="7"/>
      <c r="D349" s="7"/>
      <c r="E349" s="7"/>
      <c r="F349" s="248"/>
      <c r="G349" s="7"/>
      <c r="H349" s="7"/>
      <c r="I349" s="7"/>
      <c r="J349" s="7"/>
      <c r="K349" s="7"/>
      <c r="L349" s="7"/>
      <c r="M349" s="7"/>
      <c r="N349" s="7"/>
      <c r="O349" s="7"/>
      <c r="P349" s="249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 ht="18.0" customHeight="1">
      <c r="A350" s="7"/>
      <c r="B350" s="7"/>
      <c r="C350" s="7"/>
      <c r="D350" s="7"/>
      <c r="E350" s="7"/>
      <c r="F350" s="248"/>
      <c r="G350" s="7"/>
      <c r="H350" s="7"/>
      <c r="I350" s="7"/>
      <c r="J350" s="7"/>
      <c r="K350" s="7"/>
      <c r="L350" s="7"/>
      <c r="M350" s="7"/>
      <c r="N350" s="7"/>
      <c r="O350" s="7"/>
      <c r="P350" s="249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ht="18.0" customHeight="1">
      <c r="A351" s="7"/>
      <c r="B351" s="7"/>
      <c r="C351" s="7"/>
      <c r="D351" s="7"/>
      <c r="E351" s="7"/>
      <c r="F351" s="248"/>
      <c r="G351" s="7"/>
      <c r="H351" s="7"/>
      <c r="I351" s="7"/>
      <c r="J351" s="7"/>
      <c r="K351" s="7"/>
      <c r="L351" s="7"/>
      <c r="M351" s="7"/>
      <c r="N351" s="7"/>
      <c r="O351" s="7"/>
      <c r="P351" s="249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 ht="18.0" customHeight="1">
      <c r="A352" s="7"/>
      <c r="B352" s="7"/>
      <c r="C352" s="7"/>
      <c r="D352" s="7"/>
      <c r="E352" s="7"/>
      <c r="F352" s="248"/>
      <c r="G352" s="7"/>
      <c r="H352" s="7"/>
      <c r="I352" s="7"/>
      <c r="J352" s="7"/>
      <c r="K352" s="7"/>
      <c r="L352" s="7"/>
      <c r="M352" s="7"/>
      <c r="N352" s="7"/>
      <c r="O352" s="7"/>
      <c r="P352" s="249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ht="18.0" customHeight="1">
      <c r="A353" s="7"/>
      <c r="B353" s="7"/>
      <c r="C353" s="7"/>
      <c r="D353" s="7"/>
      <c r="E353" s="7"/>
      <c r="F353" s="248"/>
      <c r="G353" s="7"/>
      <c r="H353" s="7"/>
      <c r="I353" s="7"/>
      <c r="J353" s="7"/>
      <c r="K353" s="7"/>
      <c r="L353" s="7"/>
      <c r="M353" s="7"/>
      <c r="N353" s="7"/>
      <c r="O353" s="7"/>
      <c r="P353" s="249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 ht="18.0" customHeight="1">
      <c r="A354" s="7"/>
      <c r="B354" s="7"/>
      <c r="C354" s="7"/>
      <c r="D354" s="7"/>
      <c r="E354" s="7"/>
      <c r="F354" s="248"/>
      <c r="G354" s="7"/>
      <c r="H354" s="7"/>
      <c r="I354" s="7"/>
      <c r="J354" s="7"/>
      <c r="K354" s="7"/>
      <c r="L354" s="7"/>
      <c r="M354" s="7"/>
      <c r="N354" s="7"/>
      <c r="O354" s="7"/>
      <c r="P354" s="249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ht="18.0" customHeight="1">
      <c r="A355" s="7"/>
      <c r="B355" s="7"/>
      <c r="C355" s="7"/>
      <c r="D355" s="7"/>
      <c r="E355" s="7"/>
      <c r="F355" s="248"/>
      <c r="G355" s="7"/>
      <c r="H355" s="7"/>
      <c r="I355" s="7"/>
      <c r="J355" s="7"/>
      <c r="K355" s="7"/>
      <c r="L355" s="7"/>
      <c r="M355" s="7"/>
      <c r="N355" s="7"/>
      <c r="O355" s="7"/>
      <c r="P355" s="249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 ht="18.0" customHeight="1">
      <c r="A356" s="7"/>
      <c r="B356" s="7"/>
      <c r="C356" s="7"/>
      <c r="D356" s="7"/>
      <c r="E356" s="7"/>
      <c r="F356" s="248"/>
      <c r="G356" s="7"/>
      <c r="H356" s="7"/>
      <c r="I356" s="7"/>
      <c r="J356" s="7"/>
      <c r="K356" s="7"/>
      <c r="L356" s="7"/>
      <c r="M356" s="7"/>
      <c r="N356" s="7"/>
      <c r="O356" s="7"/>
      <c r="P356" s="249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ht="18.0" customHeight="1">
      <c r="A357" s="7"/>
      <c r="B357" s="7"/>
      <c r="C357" s="7"/>
      <c r="D357" s="7"/>
      <c r="E357" s="7"/>
      <c r="F357" s="248"/>
      <c r="G357" s="7"/>
      <c r="H357" s="7"/>
      <c r="I357" s="7"/>
      <c r="J357" s="7"/>
      <c r="K357" s="7"/>
      <c r="L357" s="7"/>
      <c r="M357" s="7"/>
      <c r="N357" s="7"/>
      <c r="O357" s="7"/>
      <c r="P357" s="249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 ht="18.0" customHeight="1">
      <c r="A358" s="7"/>
      <c r="B358" s="7"/>
      <c r="C358" s="7"/>
      <c r="D358" s="7"/>
      <c r="E358" s="7"/>
      <c r="F358" s="248"/>
      <c r="G358" s="7"/>
      <c r="H358" s="7"/>
      <c r="I358" s="7"/>
      <c r="J358" s="7"/>
      <c r="K358" s="7"/>
      <c r="L358" s="7"/>
      <c r="M358" s="7"/>
      <c r="N358" s="7"/>
      <c r="O358" s="7"/>
      <c r="P358" s="249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ht="18.0" customHeight="1">
      <c r="A359" s="7"/>
      <c r="B359" s="7"/>
      <c r="C359" s="7"/>
      <c r="D359" s="7"/>
      <c r="E359" s="7"/>
      <c r="F359" s="248"/>
      <c r="G359" s="7"/>
      <c r="H359" s="7"/>
      <c r="I359" s="7"/>
      <c r="J359" s="7"/>
      <c r="K359" s="7"/>
      <c r="L359" s="7"/>
      <c r="M359" s="7"/>
      <c r="N359" s="7"/>
      <c r="O359" s="7"/>
      <c r="P359" s="249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 ht="18.0" customHeight="1">
      <c r="A360" s="7"/>
      <c r="B360" s="7"/>
      <c r="C360" s="7"/>
      <c r="D360" s="7"/>
      <c r="E360" s="7"/>
      <c r="F360" s="248"/>
      <c r="G360" s="7"/>
      <c r="H360" s="7"/>
      <c r="I360" s="7"/>
      <c r="J360" s="7"/>
      <c r="K360" s="7"/>
      <c r="L360" s="7"/>
      <c r="M360" s="7"/>
      <c r="N360" s="7"/>
      <c r="O360" s="7"/>
      <c r="P360" s="249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ht="18.0" customHeight="1">
      <c r="A361" s="7"/>
      <c r="B361" s="7"/>
      <c r="C361" s="7"/>
      <c r="D361" s="7"/>
      <c r="E361" s="7"/>
      <c r="F361" s="248"/>
      <c r="G361" s="7"/>
      <c r="H361" s="7"/>
      <c r="I361" s="7"/>
      <c r="J361" s="7"/>
      <c r="K361" s="7"/>
      <c r="L361" s="7"/>
      <c r="M361" s="7"/>
      <c r="N361" s="7"/>
      <c r="O361" s="7"/>
      <c r="P361" s="249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 ht="18.0" customHeight="1">
      <c r="A362" s="7"/>
      <c r="B362" s="7"/>
      <c r="C362" s="7"/>
      <c r="D362" s="7"/>
      <c r="E362" s="7"/>
      <c r="F362" s="248"/>
      <c r="G362" s="7"/>
      <c r="H362" s="7"/>
      <c r="I362" s="7"/>
      <c r="J362" s="7"/>
      <c r="K362" s="7"/>
      <c r="L362" s="7"/>
      <c r="M362" s="7"/>
      <c r="N362" s="7"/>
      <c r="O362" s="7"/>
      <c r="P362" s="249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ht="18.0" customHeight="1">
      <c r="A363" s="7"/>
      <c r="B363" s="7"/>
      <c r="C363" s="7"/>
      <c r="D363" s="7"/>
      <c r="E363" s="7"/>
      <c r="F363" s="248"/>
      <c r="G363" s="7"/>
      <c r="H363" s="7"/>
      <c r="I363" s="7"/>
      <c r="J363" s="7"/>
      <c r="K363" s="7"/>
      <c r="L363" s="7"/>
      <c r="M363" s="7"/>
      <c r="N363" s="7"/>
      <c r="O363" s="7"/>
      <c r="P363" s="249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 ht="18.0" customHeight="1">
      <c r="A364" s="7"/>
      <c r="B364" s="7"/>
      <c r="C364" s="7"/>
      <c r="D364" s="7"/>
      <c r="E364" s="7"/>
      <c r="F364" s="248"/>
      <c r="G364" s="7"/>
      <c r="H364" s="7"/>
      <c r="I364" s="7"/>
      <c r="J364" s="7"/>
      <c r="K364" s="7"/>
      <c r="L364" s="7"/>
      <c r="M364" s="7"/>
      <c r="N364" s="7"/>
      <c r="O364" s="7"/>
      <c r="P364" s="249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ht="18.0" customHeight="1">
      <c r="A365" s="7"/>
      <c r="B365" s="7"/>
      <c r="C365" s="7"/>
      <c r="D365" s="7"/>
      <c r="E365" s="7"/>
      <c r="F365" s="248"/>
      <c r="G365" s="7"/>
      <c r="H365" s="7"/>
      <c r="I365" s="7"/>
      <c r="J365" s="7"/>
      <c r="K365" s="7"/>
      <c r="L365" s="7"/>
      <c r="M365" s="7"/>
      <c r="N365" s="7"/>
      <c r="O365" s="7"/>
      <c r="P365" s="249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 ht="18.0" customHeight="1">
      <c r="A366" s="7"/>
      <c r="B366" s="7"/>
      <c r="C366" s="7"/>
      <c r="D366" s="7"/>
      <c r="E366" s="7"/>
      <c r="F366" s="248"/>
      <c r="G366" s="7"/>
      <c r="H366" s="7"/>
      <c r="I366" s="7"/>
      <c r="J366" s="7"/>
      <c r="K366" s="7"/>
      <c r="L366" s="7"/>
      <c r="M366" s="7"/>
      <c r="N366" s="7"/>
      <c r="O366" s="7"/>
      <c r="P366" s="249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ht="18.0" customHeight="1">
      <c r="A367" s="7"/>
      <c r="B367" s="7"/>
      <c r="C367" s="7"/>
      <c r="D367" s="7"/>
      <c r="E367" s="7"/>
      <c r="F367" s="248"/>
      <c r="G367" s="7"/>
      <c r="H367" s="7"/>
      <c r="I367" s="7"/>
      <c r="J367" s="7"/>
      <c r="K367" s="7"/>
      <c r="L367" s="7"/>
      <c r="M367" s="7"/>
      <c r="N367" s="7"/>
      <c r="O367" s="7"/>
      <c r="P367" s="249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 ht="18.0" customHeight="1">
      <c r="A368" s="7"/>
      <c r="B368" s="7"/>
      <c r="C368" s="7"/>
      <c r="D368" s="7"/>
      <c r="E368" s="7"/>
      <c r="F368" s="248"/>
      <c r="G368" s="7"/>
      <c r="H368" s="7"/>
      <c r="I368" s="7"/>
      <c r="J368" s="7"/>
      <c r="K368" s="7"/>
      <c r="L368" s="7"/>
      <c r="M368" s="7"/>
      <c r="N368" s="7"/>
      <c r="O368" s="7"/>
      <c r="P368" s="249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ht="18.0" customHeight="1">
      <c r="A369" s="7"/>
      <c r="B369" s="7"/>
      <c r="C369" s="7"/>
      <c r="D369" s="7"/>
      <c r="E369" s="7"/>
      <c r="F369" s="248"/>
      <c r="G369" s="7"/>
      <c r="H369" s="7"/>
      <c r="I369" s="7"/>
      <c r="J369" s="7"/>
      <c r="K369" s="7"/>
      <c r="L369" s="7"/>
      <c r="M369" s="7"/>
      <c r="N369" s="7"/>
      <c r="O369" s="7"/>
      <c r="P369" s="249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 ht="18.0" customHeight="1">
      <c r="A370" s="7"/>
      <c r="B370" s="7"/>
      <c r="C370" s="7"/>
      <c r="D370" s="7"/>
      <c r="E370" s="7"/>
      <c r="F370" s="248"/>
      <c r="G370" s="7"/>
      <c r="H370" s="7"/>
      <c r="I370" s="7"/>
      <c r="J370" s="7"/>
      <c r="K370" s="7"/>
      <c r="L370" s="7"/>
      <c r="M370" s="7"/>
      <c r="N370" s="7"/>
      <c r="O370" s="7"/>
      <c r="P370" s="249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ht="18.0" customHeight="1">
      <c r="A371" s="7"/>
      <c r="B371" s="7"/>
      <c r="C371" s="7"/>
      <c r="D371" s="7"/>
      <c r="E371" s="7"/>
      <c r="F371" s="248"/>
      <c r="G371" s="7"/>
      <c r="H371" s="7"/>
      <c r="I371" s="7"/>
      <c r="J371" s="7"/>
      <c r="K371" s="7"/>
      <c r="L371" s="7"/>
      <c r="M371" s="7"/>
      <c r="N371" s="7"/>
      <c r="O371" s="7"/>
      <c r="P371" s="249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 ht="18.0" customHeight="1">
      <c r="A372" s="7"/>
      <c r="B372" s="7"/>
      <c r="C372" s="7"/>
      <c r="D372" s="7"/>
      <c r="E372" s="7"/>
      <c r="F372" s="248"/>
      <c r="G372" s="7"/>
      <c r="H372" s="7"/>
      <c r="I372" s="7"/>
      <c r="J372" s="7"/>
      <c r="K372" s="7"/>
      <c r="L372" s="7"/>
      <c r="M372" s="7"/>
      <c r="N372" s="7"/>
      <c r="O372" s="7"/>
      <c r="P372" s="249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ht="18.0" customHeight="1">
      <c r="A373" s="7"/>
      <c r="B373" s="7"/>
      <c r="C373" s="7"/>
      <c r="D373" s="7"/>
      <c r="E373" s="7"/>
      <c r="F373" s="248"/>
      <c r="G373" s="7"/>
      <c r="H373" s="7"/>
      <c r="I373" s="7"/>
      <c r="J373" s="7"/>
      <c r="K373" s="7"/>
      <c r="L373" s="7"/>
      <c r="M373" s="7"/>
      <c r="N373" s="7"/>
      <c r="O373" s="7"/>
      <c r="P373" s="249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 ht="18.0" customHeight="1">
      <c r="A374" s="7"/>
      <c r="B374" s="7"/>
      <c r="C374" s="7"/>
      <c r="D374" s="7"/>
      <c r="E374" s="7"/>
      <c r="F374" s="248"/>
      <c r="G374" s="7"/>
      <c r="H374" s="7"/>
      <c r="I374" s="7"/>
      <c r="J374" s="7"/>
      <c r="K374" s="7"/>
      <c r="L374" s="7"/>
      <c r="M374" s="7"/>
      <c r="N374" s="7"/>
      <c r="O374" s="7"/>
      <c r="P374" s="249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ht="18.0" customHeight="1">
      <c r="A375" s="7"/>
      <c r="B375" s="7"/>
      <c r="C375" s="7"/>
      <c r="D375" s="7"/>
      <c r="E375" s="7"/>
      <c r="F375" s="248"/>
      <c r="G375" s="7"/>
      <c r="H375" s="7"/>
      <c r="I375" s="7"/>
      <c r="J375" s="7"/>
      <c r="K375" s="7"/>
      <c r="L375" s="7"/>
      <c r="M375" s="7"/>
      <c r="N375" s="7"/>
      <c r="O375" s="7"/>
      <c r="P375" s="249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 ht="18.0" customHeight="1">
      <c r="A376" s="7"/>
      <c r="B376" s="7"/>
      <c r="C376" s="7"/>
      <c r="D376" s="7"/>
      <c r="E376" s="7"/>
      <c r="F376" s="248"/>
      <c r="G376" s="7"/>
      <c r="H376" s="7"/>
      <c r="I376" s="7"/>
      <c r="J376" s="7"/>
      <c r="K376" s="7"/>
      <c r="L376" s="7"/>
      <c r="M376" s="7"/>
      <c r="N376" s="7"/>
      <c r="O376" s="7"/>
      <c r="P376" s="249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ht="18.0" customHeight="1">
      <c r="A377" s="7"/>
      <c r="B377" s="7"/>
      <c r="C377" s="7"/>
      <c r="D377" s="7"/>
      <c r="E377" s="7"/>
      <c r="F377" s="248"/>
      <c r="G377" s="7"/>
      <c r="H377" s="7"/>
      <c r="I377" s="7"/>
      <c r="J377" s="7"/>
      <c r="K377" s="7"/>
      <c r="L377" s="7"/>
      <c r="M377" s="7"/>
      <c r="N377" s="7"/>
      <c r="O377" s="7"/>
      <c r="P377" s="249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 ht="18.0" customHeight="1">
      <c r="A378" s="7"/>
      <c r="B378" s="7"/>
      <c r="C378" s="7"/>
      <c r="D378" s="7"/>
      <c r="E378" s="7"/>
      <c r="F378" s="248"/>
      <c r="G378" s="7"/>
      <c r="H378" s="7"/>
      <c r="I378" s="7"/>
      <c r="J378" s="7"/>
      <c r="K378" s="7"/>
      <c r="L378" s="7"/>
      <c r="M378" s="7"/>
      <c r="N378" s="7"/>
      <c r="O378" s="7"/>
      <c r="P378" s="249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ht="18.0" customHeight="1">
      <c r="A379" s="7"/>
      <c r="B379" s="7"/>
      <c r="C379" s="7"/>
      <c r="D379" s="7"/>
      <c r="E379" s="7"/>
      <c r="F379" s="248"/>
      <c r="G379" s="7"/>
      <c r="H379" s="7"/>
      <c r="I379" s="7"/>
      <c r="J379" s="7"/>
      <c r="K379" s="7"/>
      <c r="L379" s="7"/>
      <c r="M379" s="7"/>
      <c r="N379" s="7"/>
      <c r="O379" s="7"/>
      <c r="P379" s="249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 ht="18.0" customHeight="1">
      <c r="A380" s="7"/>
      <c r="B380" s="7"/>
      <c r="C380" s="7"/>
      <c r="D380" s="7"/>
      <c r="E380" s="7"/>
      <c r="F380" s="248"/>
      <c r="G380" s="7"/>
      <c r="H380" s="7"/>
      <c r="I380" s="7"/>
      <c r="J380" s="7"/>
      <c r="K380" s="7"/>
      <c r="L380" s="7"/>
      <c r="M380" s="7"/>
      <c r="N380" s="7"/>
      <c r="O380" s="7"/>
      <c r="P380" s="249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ht="18.0" customHeight="1">
      <c r="A381" s="7"/>
      <c r="B381" s="7"/>
      <c r="C381" s="7"/>
      <c r="D381" s="7"/>
      <c r="E381" s="7"/>
      <c r="F381" s="248"/>
      <c r="G381" s="7"/>
      <c r="H381" s="7"/>
      <c r="I381" s="7"/>
      <c r="J381" s="7"/>
      <c r="K381" s="7"/>
      <c r="L381" s="7"/>
      <c r="M381" s="7"/>
      <c r="N381" s="7"/>
      <c r="O381" s="7"/>
      <c r="P381" s="249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 ht="18.0" customHeight="1">
      <c r="A382" s="7"/>
      <c r="B382" s="7"/>
      <c r="C382" s="7"/>
      <c r="D382" s="7"/>
      <c r="E382" s="7"/>
      <c r="F382" s="248"/>
      <c r="G382" s="7"/>
      <c r="H382" s="7"/>
      <c r="I382" s="7"/>
      <c r="J382" s="7"/>
      <c r="K382" s="7"/>
      <c r="L382" s="7"/>
      <c r="M382" s="7"/>
      <c r="N382" s="7"/>
      <c r="O382" s="7"/>
      <c r="P382" s="249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ht="18.0" customHeight="1">
      <c r="A383" s="7"/>
      <c r="B383" s="7"/>
      <c r="C383" s="7"/>
      <c r="D383" s="7"/>
      <c r="E383" s="7"/>
      <c r="F383" s="248"/>
      <c r="G383" s="7"/>
      <c r="H383" s="7"/>
      <c r="I383" s="7"/>
      <c r="J383" s="7"/>
      <c r="K383" s="7"/>
      <c r="L383" s="7"/>
      <c r="M383" s="7"/>
      <c r="N383" s="7"/>
      <c r="O383" s="7"/>
      <c r="P383" s="249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 ht="18.0" customHeight="1">
      <c r="A384" s="7"/>
      <c r="B384" s="7"/>
      <c r="C384" s="7"/>
      <c r="D384" s="7"/>
      <c r="E384" s="7"/>
      <c r="F384" s="248"/>
      <c r="G384" s="7"/>
      <c r="H384" s="7"/>
      <c r="I384" s="7"/>
      <c r="J384" s="7"/>
      <c r="K384" s="7"/>
      <c r="L384" s="7"/>
      <c r="M384" s="7"/>
      <c r="N384" s="7"/>
      <c r="O384" s="7"/>
      <c r="P384" s="249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ht="18.0" customHeight="1">
      <c r="A385" s="7"/>
      <c r="B385" s="7"/>
      <c r="C385" s="7"/>
      <c r="D385" s="7"/>
      <c r="E385" s="7"/>
      <c r="F385" s="248"/>
      <c r="G385" s="7"/>
      <c r="H385" s="7"/>
      <c r="I385" s="7"/>
      <c r="J385" s="7"/>
      <c r="K385" s="7"/>
      <c r="L385" s="7"/>
      <c r="M385" s="7"/>
      <c r="N385" s="7"/>
      <c r="O385" s="7"/>
      <c r="P385" s="249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ht="18.0" customHeight="1">
      <c r="A386" s="7"/>
      <c r="B386" s="7"/>
      <c r="C386" s="7"/>
      <c r="D386" s="7"/>
      <c r="E386" s="7"/>
      <c r="F386" s="248"/>
      <c r="G386" s="7"/>
      <c r="H386" s="7"/>
      <c r="I386" s="7"/>
      <c r="J386" s="7"/>
      <c r="K386" s="7"/>
      <c r="L386" s="7"/>
      <c r="M386" s="7"/>
      <c r="N386" s="7"/>
      <c r="O386" s="7"/>
      <c r="P386" s="249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ht="18.0" customHeight="1">
      <c r="A387" s="7"/>
      <c r="B387" s="7"/>
      <c r="C387" s="7"/>
      <c r="D387" s="7"/>
      <c r="E387" s="7"/>
      <c r="F387" s="248"/>
      <c r="G387" s="7"/>
      <c r="H387" s="7"/>
      <c r="I387" s="7"/>
      <c r="J387" s="7"/>
      <c r="K387" s="7"/>
      <c r="L387" s="7"/>
      <c r="M387" s="7"/>
      <c r="N387" s="7"/>
      <c r="O387" s="7"/>
      <c r="P387" s="249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 ht="18.0" customHeight="1">
      <c r="A388" s="7"/>
      <c r="B388" s="7"/>
      <c r="C388" s="7"/>
      <c r="D388" s="7"/>
      <c r="E388" s="7"/>
      <c r="F388" s="248"/>
      <c r="G388" s="7"/>
      <c r="H388" s="7"/>
      <c r="I388" s="7"/>
      <c r="J388" s="7"/>
      <c r="K388" s="7"/>
      <c r="L388" s="7"/>
      <c r="M388" s="7"/>
      <c r="N388" s="7"/>
      <c r="O388" s="7"/>
      <c r="P388" s="249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ht="18.0" customHeight="1">
      <c r="A389" s="7"/>
      <c r="B389" s="7"/>
      <c r="C389" s="7"/>
      <c r="D389" s="7"/>
      <c r="E389" s="7"/>
      <c r="F389" s="248"/>
      <c r="G389" s="7"/>
      <c r="H389" s="7"/>
      <c r="I389" s="7"/>
      <c r="J389" s="7"/>
      <c r="K389" s="7"/>
      <c r="L389" s="7"/>
      <c r="M389" s="7"/>
      <c r="N389" s="7"/>
      <c r="O389" s="7"/>
      <c r="P389" s="249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 ht="18.0" customHeight="1">
      <c r="A390" s="7"/>
      <c r="B390" s="7"/>
      <c r="C390" s="7"/>
      <c r="D390" s="7"/>
      <c r="E390" s="7"/>
      <c r="F390" s="248"/>
      <c r="G390" s="7"/>
      <c r="H390" s="7"/>
      <c r="I390" s="7"/>
      <c r="J390" s="7"/>
      <c r="K390" s="7"/>
      <c r="L390" s="7"/>
      <c r="M390" s="7"/>
      <c r="N390" s="7"/>
      <c r="O390" s="7"/>
      <c r="P390" s="249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ht="18.0" customHeight="1">
      <c r="A391" s="7"/>
      <c r="B391" s="7"/>
      <c r="C391" s="7"/>
      <c r="D391" s="7"/>
      <c r="E391" s="7"/>
      <c r="F391" s="248"/>
      <c r="G391" s="7"/>
      <c r="H391" s="7"/>
      <c r="I391" s="7"/>
      <c r="J391" s="7"/>
      <c r="K391" s="7"/>
      <c r="L391" s="7"/>
      <c r="M391" s="7"/>
      <c r="N391" s="7"/>
      <c r="O391" s="7"/>
      <c r="P391" s="249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 ht="18.0" customHeight="1">
      <c r="A392" s="7"/>
      <c r="B392" s="7"/>
      <c r="C392" s="7"/>
      <c r="D392" s="7"/>
      <c r="E392" s="7"/>
      <c r="F392" s="248"/>
      <c r="G392" s="7"/>
      <c r="H392" s="7"/>
      <c r="I392" s="7"/>
      <c r="J392" s="7"/>
      <c r="K392" s="7"/>
      <c r="L392" s="7"/>
      <c r="M392" s="7"/>
      <c r="N392" s="7"/>
      <c r="O392" s="7"/>
      <c r="P392" s="249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ht="18.0" customHeight="1">
      <c r="A393" s="7"/>
      <c r="B393" s="7"/>
      <c r="C393" s="7"/>
      <c r="D393" s="7"/>
      <c r="E393" s="7"/>
      <c r="F393" s="248"/>
      <c r="G393" s="7"/>
      <c r="H393" s="7"/>
      <c r="I393" s="7"/>
      <c r="J393" s="7"/>
      <c r="K393" s="7"/>
      <c r="L393" s="7"/>
      <c r="M393" s="7"/>
      <c r="N393" s="7"/>
      <c r="O393" s="7"/>
      <c r="P393" s="249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 ht="18.0" customHeight="1">
      <c r="A394" s="7"/>
      <c r="B394" s="7"/>
      <c r="C394" s="7"/>
      <c r="D394" s="7"/>
      <c r="E394" s="7"/>
      <c r="F394" s="248"/>
      <c r="G394" s="7"/>
      <c r="H394" s="7"/>
      <c r="I394" s="7"/>
      <c r="J394" s="7"/>
      <c r="K394" s="7"/>
      <c r="L394" s="7"/>
      <c r="M394" s="7"/>
      <c r="N394" s="7"/>
      <c r="O394" s="7"/>
      <c r="P394" s="249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ht="18.0" customHeight="1">
      <c r="A395" s="7"/>
      <c r="B395" s="7"/>
      <c r="C395" s="7"/>
      <c r="D395" s="7"/>
      <c r="E395" s="7"/>
      <c r="F395" s="248"/>
      <c r="G395" s="7"/>
      <c r="H395" s="7"/>
      <c r="I395" s="7"/>
      <c r="J395" s="7"/>
      <c r="K395" s="7"/>
      <c r="L395" s="7"/>
      <c r="M395" s="7"/>
      <c r="N395" s="7"/>
      <c r="O395" s="7"/>
      <c r="P395" s="249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 ht="18.0" customHeight="1">
      <c r="A396" s="7"/>
      <c r="B396" s="7"/>
      <c r="C396" s="7"/>
      <c r="D396" s="7"/>
      <c r="E396" s="7"/>
      <c r="F396" s="248"/>
      <c r="G396" s="7"/>
      <c r="H396" s="7"/>
      <c r="I396" s="7"/>
      <c r="J396" s="7"/>
      <c r="K396" s="7"/>
      <c r="L396" s="7"/>
      <c r="M396" s="7"/>
      <c r="N396" s="7"/>
      <c r="O396" s="7"/>
      <c r="P396" s="249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ht="18.0" customHeight="1">
      <c r="A397" s="7"/>
      <c r="B397" s="7"/>
      <c r="C397" s="7"/>
      <c r="D397" s="7"/>
      <c r="E397" s="7"/>
      <c r="F397" s="248"/>
      <c r="G397" s="7"/>
      <c r="H397" s="7"/>
      <c r="I397" s="7"/>
      <c r="J397" s="7"/>
      <c r="K397" s="7"/>
      <c r="L397" s="7"/>
      <c r="M397" s="7"/>
      <c r="N397" s="7"/>
      <c r="O397" s="7"/>
      <c r="P397" s="249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 ht="18.0" customHeight="1">
      <c r="A398" s="7"/>
      <c r="B398" s="7"/>
      <c r="C398" s="7"/>
      <c r="D398" s="7"/>
      <c r="E398" s="7"/>
      <c r="F398" s="248"/>
      <c r="G398" s="7"/>
      <c r="H398" s="7"/>
      <c r="I398" s="7"/>
      <c r="J398" s="7"/>
      <c r="K398" s="7"/>
      <c r="L398" s="7"/>
      <c r="M398" s="7"/>
      <c r="N398" s="7"/>
      <c r="O398" s="7"/>
      <c r="P398" s="249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ht="18.0" customHeight="1">
      <c r="A399" s="7"/>
      <c r="B399" s="7"/>
      <c r="C399" s="7"/>
      <c r="D399" s="7"/>
      <c r="E399" s="7"/>
      <c r="F399" s="248"/>
      <c r="G399" s="7"/>
      <c r="H399" s="7"/>
      <c r="I399" s="7"/>
      <c r="J399" s="7"/>
      <c r="K399" s="7"/>
      <c r="L399" s="7"/>
      <c r="M399" s="7"/>
      <c r="N399" s="7"/>
      <c r="O399" s="7"/>
      <c r="P399" s="249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 ht="18.0" customHeight="1">
      <c r="A400" s="7"/>
      <c r="B400" s="7"/>
      <c r="C400" s="7"/>
      <c r="D400" s="7"/>
      <c r="E400" s="7"/>
      <c r="F400" s="248"/>
      <c r="G400" s="7"/>
      <c r="H400" s="7"/>
      <c r="I400" s="7"/>
      <c r="J400" s="7"/>
      <c r="K400" s="7"/>
      <c r="L400" s="7"/>
      <c r="M400" s="7"/>
      <c r="N400" s="7"/>
      <c r="O400" s="7"/>
      <c r="P400" s="249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ht="18.0" customHeight="1">
      <c r="A401" s="7"/>
      <c r="B401" s="7"/>
      <c r="C401" s="7"/>
      <c r="D401" s="7"/>
      <c r="E401" s="7"/>
      <c r="F401" s="248"/>
      <c r="G401" s="7"/>
      <c r="H401" s="7"/>
      <c r="I401" s="7"/>
      <c r="J401" s="7"/>
      <c r="K401" s="7"/>
      <c r="L401" s="7"/>
      <c r="M401" s="7"/>
      <c r="N401" s="7"/>
      <c r="O401" s="7"/>
      <c r="P401" s="249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 ht="18.0" customHeight="1">
      <c r="A402" s="7"/>
      <c r="B402" s="7"/>
      <c r="C402" s="7"/>
      <c r="D402" s="7"/>
      <c r="E402" s="7"/>
      <c r="F402" s="248"/>
      <c r="G402" s="7"/>
      <c r="H402" s="7"/>
      <c r="I402" s="7"/>
      <c r="J402" s="7"/>
      <c r="K402" s="7"/>
      <c r="L402" s="7"/>
      <c r="M402" s="7"/>
      <c r="N402" s="7"/>
      <c r="O402" s="7"/>
      <c r="P402" s="249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ht="18.0" customHeight="1">
      <c r="A403" s="7"/>
      <c r="B403" s="7"/>
      <c r="C403" s="7"/>
      <c r="D403" s="7"/>
      <c r="E403" s="7"/>
      <c r="F403" s="248"/>
      <c r="G403" s="7"/>
      <c r="H403" s="7"/>
      <c r="I403" s="7"/>
      <c r="J403" s="7"/>
      <c r="K403" s="7"/>
      <c r="L403" s="7"/>
      <c r="M403" s="7"/>
      <c r="N403" s="7"/>
      <c r="O403" s="7"/>
      <c r="P403" s="249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 ht="18.0" customHeight="1">
      <c r="A404" s="7"/>
      <c r="B404" s="7"/>
      <c r="C404" s="7"/>
      <c r="D404" s="7"/>
      <c r="E404" s="7"/>
      <c r="F404" s="248"/>
      <c r="G404" s="7"/>
      <c r="H404" s="7"/>
      <c r="I404" s="7"/>
      <c r="J404" s="7"/>
      <c r="K404" s="7"/>
      <c r="L404" s="7"/>
      <c r="M404" s="7"/>
      <c r="N404" s="7"/>
      <c r="O404" s="7"/>
      <c r="P404" s="249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ht="18.0" customHeight="1">
      <c r="A405" s="7"/>
      <c r="B405" s="7"/>
      <c r="C405" s="7"/>
      <c r="D405" s="7"/>
      <c r="E405" s="7"/>
      <c r="F405" s="248"/>
      <c r="G405" s="7"/>
      <c r="H405" s="7"/>
      <c r="I405" s="7"/>
      <c r="J405" s="7"/>
      <c r="K405" s="7"/>
      <c r="L405" s="7"/>
      <c r="M405" s="7"/>
      <c r="N405" s="7"/>
      <c r="O405" s="7"/>
      <c r="P405" s="249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 ht="18.0" customHeight="1">
      <c r="A406" s="7"/>
      <c r="B406" s="7"/>
      <c r="C406" s="7"/>
      <c r="D406" s="7"/>
      <c r="E406" s="7"/>
      <c r="F406" s="248"/>
      <c r="G406" s="7"/>
      <c r="H406" s="7"/>
      <c r="I406" s="7"/>
      <c r="J406" s="7"/>
      <c r="K406" s="7"/>
      <c r="L406" s="7"/>
      <c r="M406" s="7"/>
      <c r="N406" s="7"/>
      <c r="O406" s="7"/>
      <c r="P406" s="249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ht="18.0" customHeight="1">
      <c r="A407" s="7"/>
      <c r="B407" s="7"/>
      <c r="C407" s="7"/>
      <c r="D407" s="7"/>
      <c r="E407" s="7"/>
      <c r="F407" s="248"/>
      <c r="G407" s="7"/>
      <c r="H407" s="7"/>
      <c r="I407" s="7"/>
      <c r="J407" s="7"/>
      <c r="K407" s="7"/>
      <c r="L407" s="7"/>
      <c r="M407" s="7"/>
      <c r="N407" s="7"/>
      <c r="O407" s="7"/>
      <c r="P407" s="249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 ht="18.0" customHeight="1">
      <c r="A408" s="7"/>
      <c r="B408" s="7"/>
      <c r="C408" s="7"/>
      <c r="D408" s="7"/>
      <c r="E408" s="7"/>
      <c r="F408" s="248"/>
      <c r="G408" s="7"/>
      <c r="H408" s="7"/>
      <c r="I408" s="7"/>
      <c r="J408" s="7"/>
      <c r="K408" s="7"/>
      <c r="L408" s="7"/>
      <c r="M408" s="7"/>
      <c r="N408" s="7"/>
      <c r="O408" s="7"/>
      <c r="P408" s="249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ht="18.0" customHeight="1">
      <c r="A409" s="7"/>
      <c r="B409" s="7"/>
      <c r="C409" s="7"/>
      <c r="D409" s="7"/>
      <c r="E409" s="7"/>
      <c r="F409" s="248"/>
      <c r="G409" s="7"/>
      <c r="H409" s="7"/>
      <c r="I409" s="7"/>
      <c r="J409" s="7"/>
      <c r="K409" s="7"/>
      <c r="L409" s="7"/>
      <c r="M409" s="7"/>
      <c r="N409" s="7"/>
      <c r="O409" s="7"/>
      <c r="P409" s="249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 ht="18.0" customHeight="1">
      <c r="A410" s="7"/>
      <c r="B410" s="7"/>
      <c r="C410" s="7"/>
      <c r="D410" s="7"/>
      <c r="E410" s="7"/>
      <c r="F410" s="248"/>
      <c r="G410" s="7"/>
      <c r="H410" s="7"/>
      <c r="I410" s="7"/>
      <c r="J410" s="7"/>
      <c r="K410" s="7"/>
      <c r="L410" s="7"/>
      <c r="M410" s="7"/>
      <c r="N410" s="7"/>
      <c r="O410" s="7"/>
      <c r="P410" s="249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ht="18.0" customHeight="1">
      <c r="A411" s="7"/>
      <c r="B411" s="7"/>
      <c r="C411" s="7"/>
      <c r="D411" s="7"/>
      <c r="E411" s="7"/>
      <c r="F411" s="248"/>
      <c r="G411" s="7"/>
      <c r="H411" s="7"/>
      <c r="I411" s="7"/>
      <c r="J411" s="7"/>
      <c r="K411" s="7"/>
      <c r="L411" s="7"/>
      <c r="M411" s="7"/>
      <c r="N411" s="7"/>
      <c r="O411" s="7"/>
      <c r="P411" s="249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 ht="18.0" customHeight="1">
      <c r="A412" s="7"/>
      <c r="B412" s="7"/>
      <c r="C412" s="7"/>
      <c r="D412" s="7"/>
      <c r="E412" s="7"/>
      <c r="F412" s="248"/>
      <c r="G412" s="7"/>
      <c r="H412" s="7"/>
      <c r="I412" s="7"/>
      <c r="J412" s="7"/>
      <c r="K412" s="7"/>
      <c r="L412" s="7"/>
      <c r="M412" s="7"/>
      <c r="N412" s="7"/>
      <c r="O412" s="7"/>
      <c r="P412" s="249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ht="18.0" customHeight="1">
      <c r="A413" s="7"/>
      <c r="B413" s="7"/>
      <c r="C413" s="7"/>
      <c r="D413" s="7"/>
      <c r="E413" s="7"/>
      <c r="F413" s="248"/>
      <c r="G413" s="7"/>
      <c r="H413" s="7"/>
      <c r="I413" s="7"/>
      <c r="J413" s="7"/>
      <c r="K413" s="7"/>
      <c r="L413" s="7"/>
      <c r="M413" s="7"/>
      <c r="N413" s="7"/>
      <c r="O413" s="7"/>
      <c r="P413" s="249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 ht="18.0" customHeight="1">
      <c r="A414" s="7"/>
      <c r="B414" s="7"/>
      <c r="C414" s="7"/>
      <c r="D414" s="7"/>
      <c r="E414" s="7"/>
      <c r="F414" s="248"/>
      <c r="G414" s="7"/>
      <c r="H414" s="7"/>
      <c r="I414" s="7"/>
      <c r="J414" s="7"/>
      <c r="K414" s="7"/>
      <c r="L414" s="7"/>
      <c r="M414" s="7"/>
      <c r="N414" s="7"/>
      <c r="O414" s="7"/>
      <c r="P414" s="249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ht="18.0" customHeight="1">
      <c r="A415" s="7"/>
      <c r="B415" s="7"/>
      <c r="C415" s="7"/>
      <c r="D415" s="7"/>
      <c r="E415" s="7"/>
      <c r="F415" s="248"/>
      <c r="G415" s="7"/>
      <c r="H415" s="7"/>
      <c r="I415" s="7"/>
      <c r="J415" s="7"/>
      <c r="K415" s="7"/>
      <c r="L415" s="7"/>
      <c r="M415" s="7"/>
      <c r="N415" s="7"/>
      <c r="O415" s="7"/>
      <c r="P415" s="249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 ht="18.0" customHeight="1">
      <c r="A416" s="7"/>
      <c r="B416" s="7"/>
      <c r="C416" s="7"/>
      <c r="D416" s="7"/>
      <c r="E416" s="7"/>
      <c r="F416" s="248"/>
      <c r="G416" s="7"/>
      <c r="H416" s="7"/>
      <c r="I416" s="7"/>
      <c r="J416" s="7"/>
      <c r="K416" s="7"/>
      <c r="L416" s="7"/>
      <c r="M416" s="7"/>
      <c r="N416" s="7"/>
      <c r="O416" s="7"/>
      <c r="P416" s="249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ht="18.0" customHeight="1">
      <c r="A417" s="7"/>
      <c r="B417" s="7"/>
      <c r="C417" s="7"/>
      <c r="D417" s="7"/>
      <c r="E417" s="7"/>
      <c r="F417" s="248"/>
      <c r="G417" s="7"/>
      <c r="H417" s="7"/>
      <c r="I417" s="7"/>
      <c r="J417" s="7"/>
      <c r="K417" s="7"/>
      <c r="L417" s="7"/>
      <c r="M417" s="7"/>
      <c r="N417" s="7"/>
      <c r="O417" s="7"/>
      <c r="P417" s="249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 ht="18.0" customHeight="1">
      <c r="A418" s="7"/>
      <c r="B418" s="7"/>
      <c r="C418" s="7"/>
      <c r="D418" s="7"/>
      <c r="E418" s="7"/>
      <c r="F418" s="248"/>
      <c r="G418" s="7"/>
      <c r="H418" s="7"/>
      <c r="I418" s="7"/>
      <c r="J418" s="7"/>
      <c r="K418" s="7"/>
      <c r="L418" s="7"/>
      <c r="M418" s="7"/>
      <c r="N418" s="7"/>
      <c r="O418" s="7"/>
      <c r="P418" s="249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ht="18.0" customHeight="1">
      <c r="A419" s="7"/>
      <c r="B419" s="7"/>
      <c r="C419" s="7"/>
      <c r="D419" s="7"/>
      <c r="E419" s="7"/>
      <c r="F419" s="248"/>
      <c r="G419" s="7"/>
      <c r="H419" s="7"/>
      <c r="I419" s="7"/>
      <c r="J419" s="7"/>
      <c r="K419" s="7"/>
      <c r="L419" s="7"/>
      <c r="M419" s="7"/>
      <c r="N419" s="7"/>
      <c r="O419" s="7"/>
      <c r="P419" s="249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 ht="18.0" customHeight="1">
      <c r="A420" s="7"/>
      <c r="B420" s="7"/>
      <c r="C420" s="7"/>
      <c r="D420" s="7"/>
      <c r="E420" s="7"/>
      <c r="F420" s="248"/>
      <c r="G420" s="7"/>
      <c r="H420" s="7"/>
      <c r="I420" s="7"/>
      <c r="J420" s="7"/>
      <c r="K420" s="7"/>
      <c r="L420" s="7"/>
      <c r="M420" s="7"/>
      <c r="N420" s="7"/>
      <c r="O420" s="7"/>
      <c r="P420" s="249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ht="18.0" customHeight="1">
      <c r="A421" s="7"/>
      <c r="B421" s="7"/>
      <c r="C421" s="7"/>
      <c r="D421" s="7"/>
      <c r="E421" s="7"/>
      <c r="F421" s="248"/>
      <c r="G421" s="7"/>
      <c r="H421" s="7"/>
      <c r="I421" s="7"/>
      <c r="J421" s="7"/>
      <c r="K421" s="7"/>
      <c r="L421" s="7"/>
      <c r="M421" s="7"/>
      <c r="N421" s="7"/>
      <c r="O421" s="7"/>
      <c r="P421" s="249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 ht="18.0" customHeight="1">
      <c r="A422" s="7"/>
      <c r="B422" s="7"/>
      <c r="C422" s="7"/>
      <c r="D422" s="7"/>
      <c r="E422" s="7"/>
      <c r="F422" s="248"/>
      <c r="G422" s="7"/>
      <c r="H422" s="7"/>
      <c r="I422" s="7"/>
      <c r="J422" s="7"/>
      <c r="K422" s="7"/>
      <c r="L422" s="7"/>
      <c r="M422" s="7"/>
      <c r="N422" s="7"/>
      <c r="O422" s="7"/>
      <c r="P422" s="249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ht="18.0" customHeight="1">
      <c r="A423" s="7"/>
      <c r="B423" s="7"/>
      <c r="C423" s="7"/>
      <c r="D423" s="7"/>
      <c r="E423" s="7"/>
      <c r="F423" s="248"/>
      <c r="G423" s="7"/>
      <c r="H423" s="7"/>
      <c r="I423" s="7"/>
      <c r="J423" s="7"/>
      <c r="K423" s="7"/>
      <c r="L423" s="7"/>
      <c r="M423" s="7"/>
      <c r="N423" s="7"/>
      <c r="O423" s="7"/>
      <c r="P423" s="249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 ht="18.0" customHeight="1">
      <c r="A424" s="7"/>
      <c r="B424" s="7"/>
      <c r="C424" s="7"/>
      <c r="D424" s="7"/>
      <c r="E424" s="7"/>
      <c r="F424" s="248"/>
      <c r="G424" s="7"/>
      <c r="H424" s="7"/>
      <c r="I424" s="7"/>
      <c r="J424" s="7"/>
      <c r="K424" s="7"/>
      <c r="L424" s="7"/>
      <c r="M424" s="7"/>
      <c r="N424" s="7"/>
      <c r="O424" s="7"/>
      <c r="P424" s="249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ht="18.0" customHeight="1">
      <c r="A425" s="7"/>
      <c r="B425" s="7"/>
      <c r="C425" s="7"/>
      <c r="D425" s="7"/>
      <c r="E425" s="7"/>
      <c r="F425" s="248"/>
      <c r="G425" s="7"/>
      <c r="H425" s="7"/>
      <c r="I425" s="7"/>
      <c r="J425" s="7"/>
      <c r="K425" s="7"/>
      <c r="L425" s="7"/>
      <c r="M425" s="7"/>
      <c r="N425" s="7"/>
      <c r="O425" s="7"/>
      <c r="P425" s="249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 ht="18.0" customHeight="1">
      <c r="A426" s="7"/>
      <c r="B426" s="7"/>
      <c r="C426" s="7"/>
      <c r="D426" s="7"/>
      <c r="E426" s="7"/>
      <c r="F426" s="248"/>
      <c r="G426" s="7"/>
      <c r="H426" s="7"/>
      <c r="I426" s="7"/>
      <c r="J426" s="7"/>
      <c r="K426" s="7"/>
      <c r="L426" s="7"/>
      <c r="M426" s="7"/>
      <c r="N426" s="7"/>
      <c r="O426" s="7"/>
      <c r="P426" s="249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ht="18.0" customHeight="1">
      <c r="A427" s="7"/>
      <c r="B427" s="7"/>
      <c r="C427" s="7"/>
      <c r="D427" s="7"/>
      <c r="E427" s="7"/>
      <c r="F427" s="248"/>
      <c r="G427" s="7"/>
      <c r="H427" s="7"/>
      <c r="I427" s="7"/>
      <c r="J427" s="7"/>
      <c r="K427" s="7"/>
      <c r="L427" s="7"/>
      <c r="M427" s="7"/>
      <c r="N427" s="7"/>
      <c r="O427" s="7"/>
      <c r="P427" s="249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 ht="18.0" customHeight="1">
      <c r="A428" s="7"/>
      <c r="B428" s="7"/>
      <c r="C428" s="7"/>
      <c r="D428" s="7"/>
      <c r="E428" s="7"/>
      <c r="F428" s="248"/>
      <c r="G428" s="7"/>
      <c r="H428" s="7"/>
      <c r="I428" s="7"/>
      <c r="J428" s="7"/>
      <c r="K428" s="7"/>
      <c r="L428" s="7"/>
      <c r="M428" s="7"/>
      <c r="N428" s="7"/>
      <c r="O428" s="7"/>
      <c r="P428" s="249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ht="18.0" customHeight="1">
      <c r="A429" s="7"/>
      <c r="B429" s="7"/>
      <c r="C429" s="7"/>
      <c r="D429" s="7"/>
      <c r="E429" s="7"/>
      <c r="F429" s="248"/>
      <c r="G429" s="7"/>
      <c r="H429" s="7"/>
      <c r="I429" s="7"/>
      <c r="J429" s="7"/>
      <c r="K429" s="7"/>
      <c r="L429" s="7"/>
      <c r="M429" s="7"/>
      <c r="N429" s="7"/>
      <c r="O429" s="7"/>
      <c r="P429" s="249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 ht="18.0" customHeight="1">
      <c r="A430" s="7"/>
      <c r="B430" s="7"/>
      <c r="C430" s="7"/>
      <c r="D430" s="7"/>
      <c r="E430" s="7"/>
      <c r="F430" s="248"/>
      <c r="G430" s="7"/>
      <c r="H430" s="7"/>
      <c r="I430" s="7"/>
      <c r="J430" s="7"/>
      <c r="K430" s="7"/>
      <c r="L430" s="7"/>
      <c r="M430" s="7"/>
      <c r="N430" s="7"/>
      <c r="O430" s="7"/>
      <c r="P430" s="249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ht="18.0" customHeight="1">
      <c r="A431" s="7"/>
      <c r="B431" s="7"/>
      <c r="C431" s="7"/>
      <c r="D431" s="7"/>
      <c r="E431" s="7"/>
      <c r="F431" s="248"/>
      <c r="G431" s="7"/>
      <c r="H431" s="7"/>
      <c r="I431" s="7"/>
      <c r="J431" s="7"/>
      <c r="K431" s="7"/>
      <c r="L431" s="7"/>
      <c r="M431" s="7"/>
      <c r="N431" s="7"/>
      <c r="O431" s="7"/>
      <c r="P431" s="249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 ht="18.0" customHeight="1">
      <c r="A432" s="7"/>
      <c r="B432" s="7"/>
      <c r="C432" s="7"/>
      <c r="D432" s="7"/>
      <c r="E432" s="7"/>
      <c r="F432" s="248"/>
      <c r="G432" s="7"/>
      <c r="H432" s="7"/>
      <c r="I432" s="7"/>
      <c r="J432" s="7"/>
      <c r="K432" s="7"/>
      <c r="L432" s="7"/>
      <c r="M432" s="7"/>
      <c r="N432" s="7"/>
      <c r="O432" s="7"/>
      <c r="P432" s="249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ht="18.0" customHeight="1">
      <c r="A433" s="7"/>
      <c r="B433" s="7"/>
      <c r="C433" s="7"/>
      <c r="D433" s="7"/>
      <c r="E433" s="7"/>
      <c r="F433" s="248"/>
      <c r="G433" s="7"/>
      <c r="H433" s="7"/>
      <c r="I433" s="7"/>
      <c r="J433" s="7"/>
      <c r="K433" s="7"/>
      <c r="L433" s="7"/>
      <c r="M433" s="7"/>
      <c r="N433" s="7"/>
      <c r="O433" s="7"/>
      <c r="P433" s="249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 ht="18.0" customHeight="1">
      <c r="A434" s="7"/>
      <c r="B434" s="7"/>
      <c r="C434" s="7"/>
      <c r="D434" s="7"/>
      <c r="E434" s="7"/>
      <c r="F434" s="248"/>
      <c r="G434" s="7"/>
      <c r="H434" s="7"/>
      <c r="I434" s="7"/>
      <c r="J434" s="7"/>
      <c r="K434" s="7"/>
      <c r="L434" s="7"/>
      <c r="M434" s="7"/>
      <c r="N434" s="7"/>
      <c r="O434" s="7"/>
      <c r="P434" s="249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ht="18.0" customHeight="1">
      <c r="A435" s="7"/>
      <c r="B435" s="7"/>
      <c r="C435" s="7"/>
      <c r="D435" s="7"/>
      <c r="E435" s="7"/>
      <c r="F435" s="248"/>
      <c r="G435" s="7"/>
      <c r="H435" s="7"/>
      <c r="I435" s="7"/>
      <c r="J435" s="7"/>
      <c r="K435" s="7"/>
      <c r="L435" s="7"/>
      <c r="M435" s="7"/>
      <c r="N435" s="7"/>
      <c r="O435" s="7"/>
      <c r="P435" s="249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 ht="18.0" customHeight="1">
      <c r="A436" s="7"/>
      <c r="B436" s="7"/>
      <c r="C436" s="7"/>
      <c r="D436" s="7"/>
      <c r="E436" s="7"/>
      <c r="F436" s="248"/>
      <c r="G436" s="7"/>
      <c r="H436" s="7"/>
      <c r="I436" s="7"/>
      <c r="J436" s="7"/>
      <c r="K436" s="7"/>
      <c r="L436" s="7"/>
      <c r="M436" s="7"/>
      <c r="N436" s="7"/>
      <c r="O436" s="7"/>
      <c r="P436" s="249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ht="18.0" customHeight="1">
      <c r="A437" s="7"/>
      <c r="B437" s="7"/>
      <c r="C437" s="7"/>
      <c r="D437" s="7"/>
      <c r="E437" s="7"/>
      <c r="F437" s="248"/>
      <c r="G437" s="7"/>
      <c r="H437" s="7"/>
      <c r="I437" s="7"/>
      <c r="J437" s="7"/>
      <c r="K437" s="7"/>
      <c r="L437" s="7"/>
      <c r="M437" s="7"/>
      <c r="N437" s="7"/>
      <c r="O437" s="7"/>
      <c r="P437" s="249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 ht="18.0" customHeight="1">
      <c r="A438" s="7"/>
      <c r="B438" s="7"/>
      <c r="C438" s="7"/>
      <c r="D438" s="7"/>
      <c r="E438" s="7"/>
      <c r="F438" s="248"/>
      <c r="G438" s="7"/>
      <c r="H438" s="7"/>
      <c r="I438" s="7"/>
      <c r="J438" s="7"/>
      <c r="K438" s="7"/>
      <c r="L438" s="7"/>
      <c r="M438" s="7"/>
      <c r="N438" s="7"/>
      <c r="O438" s="7"/>
      <c r="P438" s="249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ht="18.0" customHeight="1">
      <c r="A439" s="7"/>
      <c r="B439" s="7"/>
      <c r="C439" s="7"/>
      <c r="D439" s="7"/>
      <c r="E439" s="7"/>
      <c r="F439" s="248"/>
      <c r="G439" s="7"/>
      <c r="H439" s="7"/>
      <c r="I439" s="7"/>
      <c r="J439" s="7"/>
      <c r="K439" s="7"/>
      <c r="L439" s="7"/>
      <c r="M439" s="7"/>
      <c r="N439" s="7"/>
      <c r="O439" s="7"/>
      <c r="P439" s="249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 ht="18.0" customHeight="1">
      <c r="A440" s="7"/>
      <c r="B440" s="7"/>
      <c r="C440" s="7"/>
      <c r="D440" s="7"/>
      <c r="E440" s="7"/>
      <c r="F440" s="248"/>
      <c r="G440" s="7"/>
      <c r="H440" s="7"/>
      <c r="I440" s="7"/>
      <c r="J440" s="7"/>
      <c r="K440" s="7"/>
      <c r="L440" s="7"/>
      <c r="M440" s="7"/>
      <c r="N440" s="7"/>
      <c r="O440" s="7"/>
      <c r="P440" s="249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ht="18.0" customHeight="1">
      <c r="A441" s="7"/>
      <c r="B441" s="7"/>
      <c r="C441" s="7"/>
      <c r="D441" s="7"/>
      <c r="E441" s="7"/>
      <c r="F441" s="248"/>
      <c r="G441" s="7"/>
      <c r="H441" s="7"/>
      <c r="I441" s="7"/>
      <c r="J441" s="7"/>
      <c r="K441" s="7"/>
      <c r="L441" s="7"/>
      <c r="M441" s="7"/>
      <c r="N441" s="7"/>
      <c r="O441" s="7"/>
      <c r="P441" s="249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 ht="18.0" customHeight="1">
      <c r="A442" s="7"/>
      <c r="B442" s="7"/>
      <c r="C442" s="7"/>
      <c r="D442" s="7"/>
      <c r="E442" s="7"/>
      <c r="F442" s="248"/>
      <c r="G442" s="7"/>
      <c r="H442" s="7"/>
      <c r="I442" s="7"/>
      <c r="J442" s="7"/>
      <c r="K442" s="7"/>
      <c r="L442" s="7"/>
      <c r="M442" s="7"/>
      <c r="N442" s="7"/>
      <c r="O442" s="7"/>
      <c r="P442" s="249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ht="18.0" customHeight="1">
      <c r="A443" s="7"/>
      <c r="B443" s="7"/>
      <c r="C443" s="7"/>
      <c r="D443" s="7"/>
      <c r="E443" s="7"/>
      <c r="F443" s="248"/>
      <c r="G443" s="7"/>
      <c r="H443" s="7"/>
      <c r="I443" s="7"/>
      <c r="J443" s="7"/>
      <c r="K443" s="7"/>
      <c r="L443" s="7"/>
      <c r="M443" s="7"/>
      <c r="N443" s="7"/>
      <c r="O443" s="7"/>
      <c r="P443" s="249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 ht="18.0" customHeight="1">
      <c r="A444" s="7"/>
      <c r="B444" s="7"/>
      <c r="C444" s="7"/>
      <c r="D444" s="7"/>
      <c r="E444" s="7"/>
      <c r="F444" s="248"/>
      <c r="G444" s="7"/>
      <c r="H444" s="7"/>
      <c r="I444" s="7"/>
      <c r="J444" s="7"/>
      <c r="K444" s="7"/>
      <c r="L444" s="7"/>
      <c r="M444" s="7"/>
      <c r="N444" s="7"/>
      <c r="O444" s="7"/>
      <c r="P444" s="249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ht="18.0" customHeight="1">
      <c r="A445" s="7"/>
      <c r="B445" s="7"/>
      <c r="C445" s="7"/>
      <c r="D445" s="7"/>
      <c r="E445" s="7"/>
      <c r="F445" s="248"/>
      <c r="G445" s="7"/>
      <c r="H445" s="7"/>
      <c r="I445" s="7"/>
      <c r="J445" s="7"/>
      <c r="K445" s="7"/>
      <c r="L445" s="7"/>
      <c r="M445" s="7"/>
      <c r="N445" s="7"/>
      <c r="O445" s="7"/>
      <c r="P445" s="249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 ht="18.0" customHeight="1">
      <c r="A446" s="7"/>
      <c r="B446" s="7"/>
      <c r="C446" s="7"/>
      <c r="D446" s="7"/>
      <c r="E446" s="7"/>
      <c r="F446" s="248"/>
      <c r="G446" s="7"/>
      <c r="H446" s="7"/>
      <c r="I446" s="7"/>
      <c r="J446" s="7"/>
      <c r="K446" s="7"/>
      <c r="L446" s="7"/>
      <c r="M446" s="7"/>
      <c r="N446" s="7"/>
      <c r="O446" s="7"/>
      <c r="P446" s="249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ht="18.0" customHeight="1">
      <c r="A447" s="7"/>
      <c r="B447" s="7"/>
      <c r="C447" s="7"/>
      <c r="D447" s="7"/>
      <c r="E447" s="7"/>
      <c r="F447" s="248"/>
      <c r="G447" s="7"/>
      <c r="H447" s="7"/>
      <c r="I447" s="7"/>
      <c r="J447" s="7"/>
      <c r="K447" s="7"/>
      <c r="L447" s="7"/>
      <c r="M447" s="7"/>
      <c r="N447" s="7"/>
      <c r="O447" s="7"/>
      <c r="P447" s="249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 ht="18.0" customHeight="1">
      <c r="A448" s="7"/>
      <c r="B448" s="7"/>
      <c r="C448" s="7"/>
      <c r="D448" s="7"/>
      <c r="E448" s="7"/>
      <c r="F448" s="248"/>
      <c r="G448" s="7"/>
      <c r="H448" s="7"/>
      <c r="I448" s="7"/>
      <c r="J448" s="7"/>
      <c r="K448" s="7"/>
      <c r="L448" s="7"/>
      <c r="M448" s="7"/>
      <c r="N448" s="7"/>
      <c r="O448" s="7"/>
      <c r="P448" s="249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ht="18.0" customHeight="1">
      <c r="A449" s="7"/>
      <c r="B449" s="7"/>
      <c r="C449" s="7"/>
      <c r="D449" s="7"/>
      <c r="E449" s="7"/>
      <c r="F449" s="248"/>
      <c r="G449" s="7"/>
      <c r="H449" s="7"/>
      <c r="I449" s="7"/>
      <c r="J449" s="7"/>
      <c r="K449" s="7"/>
      <c r="L449" s="7"/>
      <c r="M449" s="7"/>
      <c r="N449" s="7"/>
      <c r="O449" s="7"/>
      <c r="P449" s="249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 ht="18.0" customHeight="1">
      <c r="A450" s="7"/>
      <c r="B450" s="7"/>
      <c r="C450" s="7"/>
      <c r="D450" s="7"/>
      <c r="E450" s="7"/>
      <c r="F450" s="248"/>
      <c r="G450" s="7"/>
      <c r="H450" s="7"/>
      <c r="I450" s="7"/>
      <c r="J450" s="7"/>
      <c r="K450" s="7"/>
      <c r="L450" s="7"/>
      <c r="M450" s="7"/>
      <c r="N450" s="7"/>
      <c r="O450" s="7"/>
      <c r="P450" s="249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ht="18.0" customHeight="1">
      <c r="A451" s="7"/>
      <c r="B451" s="7"/>
      <c r="C451" s="7"/>
      <c r="D451" s="7"/>
      <c r="E451" s="7"/>
      <c r="F451" s="248"/>
      <c r="G451" s="7"/>
      <c r="H451" s="7"/>
      <c r="I451" s="7"/>
      <c r="J451" s="7"/>
      <c r="K451" s="7"/>
      <c r="L451" s="7"/>
      <c r="M451" s="7"/>
      <c r="N451" s="7"/>
      <c r="O451" s="7"/>
      <c r="P451" s="249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 ht="18.0" customHeight="1">
      <c r="A452" s="7"/>
      <c r="B452" s="7"/>
      <c r="C452" s="7"/>
      <c r="D452" s="7"/>
      <c r="E452" s="7"/>
      <c r="F452" s="248"/>
      <c r="G452" s="7"/>
      <c r="H452" s="7"/>
      <c r="I452" s="7"/>
      <c r="J452" s="7"/>
      <c r="K452" s="7"/>
      <c r="L452" s="7"/>
      <c r="M452" s="7"/>
      <c r="N452" s="7"/>
      <c r="O452" s="7"/>
      <c r="P452" s="249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ht="18.0" customHeight="1">
      <c r="A453" s="7"/>
      <c r="B453" s="7"/>
      <c r="C453" s="7"/>
      <c r="D453" s="7"/>
      <c r="E453" s="7"/>
      <c r="F453" s="248"/>
      <c r="G453" s="7"/>
      <c r="H453" s="7"/>
      <c r="I453" s="7"/>
      <c r="J453" s="7"/>
      <c r="K453" s="7"/>
      <c r="L453" s="7"/>
      <c r="M453" s="7"/>
      <c r="N453" s="7"/>
      <c r="O453" s="7"/>
      <c r="P453" s="249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 ht="18.0" customHeight="1">
      <c r="A454" s="7"/>
      <c r="B454" s="7"/>
      <c r="C454" s="7"/>
      <c r="D454" s="7"/>
      <c r="E454" s="7"/>
      <c r="F454" s="248"/>
      <c r="G454" s="7"/>
      <c r="H454" s="7"/>
      <c r="I454" s="7"/>
      <c r="J454" s="7"/>
      <c r="K454" s="7"/>
      <c r="L454" s="7"/>
      <c r="M454" s="7"/>
      <c r="N454" s="7"/>
      <c r="O454" s="7"/>
      <c r="P454" s="249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ht="18.0" customHeight="1">
      <c r="A455" s="7"/>
      <c r="B455" s="7"/>
      <c r="C455" s="7"/>
      <c r="D455" s="7"/>
      <c r="E455" s="7"/>
      <c r="F455" s="248"/>
      <c r="G455" s="7"/>
      <c r="H455" s="7"/>
      <c r="I455" s="7"/>
      <c r="J455" s="7"/>
      <c r="K455" s="7"/>
      <c r="L455" s="7"/>
      <c r="M455" s="7"/>
      <c r="N455" s="7"/>
      <c r="O455" s="7"/>
      <c r="P455" s="249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 ht="18.0" customHeight="1">
      <c r="A456" s="7"/>
      <c r="B456" s="7"/>
      <c r="C456" s="7"/>
      <c r="D456" s="7"/>
      <c r="E456" s="7"/>
      <c r="F456" s="248"/>
      <c r="G456" s="7"/>
      <c r="H456" s="7"/>
      <c r="I456" s="7"/>
      <c r="J456" s="7"/>
      <c r="K456" s="7"/>
      <c r="L456" s="7"/>
      <c r="M456" s="7"/>
      <c r="N456" s="7"/>
      <c r="O456" s="7"/>
      <c r="P456" s="249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ht="18.0" customHeight="1">
      <c r="A457" s="7"/>
      <c r="B457" s="7"/>
      <c r="C457" s="7"/>
      <c r="D457" s="7"/>
      <c r="E457" s="7"/>
      <c r="F457" s="248"/>
      <c r="G457" s="7"/>
      <c r="H457" s="7"/>
      <c r="I457" s="7"/>
      <c r="J457" s="7"/>
      <c r="K457" s="7"/>
      <c r="L457" s="7"/>
      <c r="M457" s="7"/>
      <c r="N457" s="7"/>
      <c r="O457" s="7"/>
      <c r="P457" s="249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 ht="18.0" customHeight="1">
      <c r="A458" s="7"/>
      <c r="B458" s="7"/>
      <c r="C458" s="7"/>
      <c r="D458" s="7"/>
      <c r="E458" s="7"/>
      <c r="F458" s="248"/>
      <c r="G458" s="7"/>
      <c r="H458" s="7"/>
      <c r="I458" s="7"/>
      <c r="J458" s="7"/>
      <c r="K458" s="7"/>
      <c r="L458" s="7"/>
      <c r="M458" s="7"/>
      <c r="N458" s="7"/>
      <c r="O458" s="7"/>
      <c r="P458" s="249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ht="18.0" customHeight="1">
      <c r="A459" s="7"/>
      <c r="B459" s="7"/>
      <c r="C459" s="7"/>
      <c r="D459" s="7"/>
      <c r="E459" s="7"/>
      <c r="F459" s="248"/>
      <c r="G459" s="7"/>
      <c r="H459" s="7"/>
      <c r="I459" s="7"/>
      <c r="J459" s="7"/>
      <c r="K459" s="7"/>
      <c r="L459" s="7"/>
      <c r="M459" s="7"/>
      <c r="N459" s="7"/>
      <c r="O459" s="7"/>
      <c r="P459" s="249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 ht="18.0" customHeight="1">
      <c r="A460" s="7"/>
      <c r="B460" s="7"/>
      <c r="C460" s="7"/>
      <c r="D460" s="7"/>
      <c r="E460" s="7"/>
      <c r="F460" s="248"/>
      <c r="G460" s="7"/>
      <c r="H460" s="7"/>
      <c r="I460" s="7"/>
      <c r="J460" s="7"/>
      <c r="K460" s="7"/>
      <c r="L460" s="7"/>
      <c r="M460" s="7"/>
      <c r="N460" s="7"/>
      <c r="O460" s="7"/>
      <c r="P460" s="249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ht="18.0" customHeight="1">
      <c r="A461" s="7"/>
      <c r="B461" s="7"/>
      <c r="C461" s="7"/>
      <c r="D461" s="7"/>
      <c r="E461" s="7"/>
      <c r="F461" s="248"/>
      <c r="G461" s="7"/>
      <c r="H461" s="7"/>
      <c r="I461" s="7"/>
      <c r="J461" s="7"/>
      <c r="K461" s="7"/>
      <c r="L461" s="7"/>
      <c r="M461" s="7"/>
      <c r="N461" s="7"/>
      <c r="O461" s="7"/>
      <c r="P461" s="249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ht="18.0" customHeight="1">
      <c r="A462" s="7"/>
      <c r="B462" s="7"/>
      <c r="C462" s="7"/>
      <c r="D462" s="7"/>
      <c r="E462" s="7"/>
      <c r="F462" s="248"/>
      <c r="G462" s="7"/>
      <c r="H462" s="7"/>
      <c r="I462" s="7"/>
      <c r="J462" s="7"/>
      <c r="K462" s="7"/>
      <c r="L462" s="7"/>
      <c r="M462" s="7"/>
      <c r="N462" s="7"/>
      <c r="O462" s="7"/>
      <c r="P462" s="249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ht="18.0" customHeight="1">
      <c r="A463" s="7"/>
      <c r="B463" s="7"/>
      <c r="C463" s="7"/>
      <c r="D463" s="7"/>
      <c r="E463" s="7"/>
      <c r="F463" s="248"/>
      <c r="G463" s="7"/>
      <c r="H463" s="7"/>
      <c r="I463" s="7"/>
      <c r="J463" s="7"/>
      <c r="K463" s="7"/>
      <c r="L463" s="7"/>
      <c r="M463" s="7"/>
      <c r="N463" s="7"/>
      <c r="O463" s="7"/>
      <c r="P463" s="249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 ht="18.0" customHeight="1">
      <c r="A464" s="7"/>
      <c r="B464" s="7"/>
      <c r="C464" s="7"/>
      <c r="D464" s="7"/>
      <c r="E464" s="7"/>
      <c r="F464" s="248"/>
      <c r="G464" s="7"/>
      <c r="H464" s="7"/>
      <c r="I464" s="7"/>
      <c r="J464" s="7"/>
      <c r="K464" s="7"/>
      <c r="L464" s="7"/>
      <c r="M464" s="7"/>
      <c r="N464" s="7"/>
      <c r="O464" s="7"/>
      <c r="P464" s="249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ht="18.0" customHeight="1">
      <c r="A465" s="7"/>
      <c r="B465" s="7"/>
      <c r="C465" s="7"/>
      <c r="D465" s="7"/>
      <c r="E465" s="7"/>
      <c r="F465" s="248"/>
      <c r="G465" s="7"/>
      <c r="H465" s="7"/>
      <c r="I465" s="7"/>
      <c r="J465" s="7"/>
      <c r="K465" s="7"/>
      <c r="L465" s="7"/>
      <c r="M465" s="7"/>
      <c r="N465" s="7"/>
      <c r="O465" s="7"/>
      <c r="P465" s="249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 ht="18.0" customHeight="1">
      <c r="A466" s="7"/>
      <c r="B466" s="7"/>
      <c r="C466" s="7"/>
      <c r="D466" s="7"/>
      <c r="E466" s="7"/>
      <c r="F466" s="248"/>
      <c r="G466" s="7"/>
      <c r="H466" s="7"/>
      <c r="I466" s="7"/>
      <c r="J466" s="7"/>
      <c r="K466" s="7"/>
      <c r="L466" s="7"/>
      <c r="M466" s="7"/>
      <c r="N466" s="7"/>
      <c r="O466" s="7"/>
      <c r="P466" s="249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ht="18.0" customHeight="1">
      <c r="A467" s="7"/>
      <c r="B467" s="7"/>
      <c r="C467" s="7"/>
      <c r="D467" s="7"/>
      <c r="E467" s="7"/>
      <c r="F467" s="248"/>
      <c r="G467" s="7"/>
      <c r="H467" s="7"/>
      <c r="I467" s="7"/>
      <c r="J467" s="7"/>
      <c r="K467" s="7"/>
      <c r="L467" s="7"/>
      <c r="M467" s="7"/>
      <c r="N467" s="7"/>
      <c r="O467" s="7"/>
      <c r="P467" s="249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 ht="18.0" customHeight="1">
      <c r="A468" s="7"/>
      <c r="B468" s="7"/>
      <c r="C468" s="7"/>
      <c r="D468" s="7"/>
      <c r="E468" s="7"/>
      <c r="F468" s="248"/>
      <c r="G468" s="7"/>
      <c r="H468" s="7"/>
      <c r="I468" s="7"/>
      <c r="J468" s="7"/>
      <c r="K468" s="7"/>
      <c r="L468" s="7"/>
      <c r="M468" s="7"/>
      <c r="N468" s="7"/>
      <c r="O468" s="7"/>
      <c r="P468" s="249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ht="18.0" customHeight="1">
      <c r="A469" s="7"/>
      <c r="B469" s="7"/>
      <c r="C469" s="7"/>
      <c r="D469" s="7"/>
      <c r="E469" s="7"/>
      <c r="F469" s="248"/>
      <c r="G469" s="7"/>
      <c r="H469" s="7"/>
      <c r="I469" s="7"/>
      <c r="J469" s="7"/>
      <c r="K469" s="7"/>
      <c r="L469" s="7"/>
      <c r="M469" s="7"/>
      <c r="N469" s="7"/>
      <c r="O469" s="7"/>
      <c r="P469" s="249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 ht="18.0" customHeight="1">
      <c r="A470" s="7"/>
      <c r="B470" s="7"/>
      <c r="C470" s="7"/>
      <c r="D470" s="7"/>
      <c r="E470" s="7"/>
      <c r="F470" s="248"/>
      <c r="G470" s="7"/>
      <c r="H470" s="7"/>
      <c r="I470" s="7"/>
      <c r="J470" s="7"/>
      <c r="K470" s="7"/>
      <c r="L470" s="7"/>
      <c r="M470" s="7"/>
      <c r="N470" s="7"/>
      <c r="O470" s="7"/>
      <c r="P470" s="249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ht="18.0" customHeight="1">
      <c r="A471" s="7"/>
      <c r="B471" s="7"/>
      <c r="C471" s="7"/>
      <c r="D471" s="7"/>
      <c r="E471" s="7"/>
      <c r="F471" s="248"/>
      <c r="G471" s="7"/>
      <c r="H471" s="7"/>
      <c r="I471" s="7"/>
      <c r="J471" s="7"/>
      <c r="K471" s="7"/>
      <c r="L471" s="7"/>
      <c r="M471" s="7"/>
      <c r="N471" s="7"/>
      <c r="O471" s="7"/>
      <c r="P471" s="249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 ht="18.0" customHeight="1">
      <c r="A472" s="7"/>
      <c r="B472" s="7"/>
      <c r="C472" s="7"/>
      <c r="D472" s="7"/>
      <c r="E472" s="7"/>
      <c r="F472" s="248"/>
      <c r="G472" s="7"/>
      <c r="H472" s="7"/>
      <c r="I472" s="7"/>
      <c r="J472" s="7"/>
      <c r="K472" s="7"/>
      <c r="L472" s="7"/>
      <c r="M472" s="7"/>
      <c r="N472" s="7"/>
      <c r="O472" s="7"/>
      <c r="P472" s="249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ht="18.0" customHeight="1">
      <c r="A473" s="7"/>
      <c r="B473" s="7"/>
      <c r="C473" s="7"/>
      <c r="D473" s="7"/>
      <c r="E473" s="7"/>
      <c r="F473" s="248"/>
      <c r="G473" s="7"/>
      <c r="H473" s="7"/>
      <c r="I473" s="7"/>
      <c r="J473" s="7"/>
      <c r="K473" s="7"/>
      <c r="L473" s="7"/>
      <c r="M473" s="7"/>
      <c r="N473" s="7"/>
      <c r="O473" s="7"/>
      <c r="P473" s="249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 ht="18.0" customHeight="1">
      <c r="A474" s="7"/>
      <c r="B474" s="7"/>
      <c r="C474" s="7"/>
      <c r="D474" s="7"/>
      <c r="E474" s="7"/>
      <c r="F474" s="248"/>
      <c r="G474" s="7"/>
      <c r="H474" s="7"/>
      <c r="I474" s="7"/>
      <c r="J474" s="7"/>
      <c r="K474" s="7"/>
      <c r="L474" s="7"/>
      <c r="M474" s="7"/>
      <c r="N474" s="7"/>
      <c r="O474" s="7"/>
      <c r="P474" s="249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ht="18.0" customHeight="1">
      <c r="A475" s="7"/>
      <c r="B475" s="7"/>
      <c r="C475" s="7"/>
      <c r="D475" s="7"/>
      <c r="E475" s="7"/>
      <c r="F475" s="248"/>
      <c r="G475" s="7"/>
      <c r="H475" s="7"/>
      <c r="I475" s="7"/>
      <c r="J475" s="7"/>
      <c r="K475" s="7"/>
      <c r="L475" s="7"/>
      <c r="M475" s="7"/>
      <c r="N475" s="7"/>
      <c r="O475" s="7"/>
      <c r="P475" s="249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 ht="18.0" customHeight="1">
      <c r="A476" s="7"/>
      <c r="B476" s="7"/>
      <c r="C476" s="7"/>
      <c r="D476" s="7"/>
      <c r="E476" s="7"/>
      <c r="F476" s="248"/>
      <c r="G476" s="7"/>
      <c r="H476" s="7"/>
      <c r="I476" s="7"/>
      <c r="J476" s="7"/>
      <c r="K476" s="7"/>
      <c r="L476" s="7"/>
      <c r="M476" s="7"/>
      <c r="N476" s="7"/>
      <c r="O476" s="7"/>
      <c r="P476" s="249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ht="18.0" customHeight="1">
      <c r="A477" s="7"/>
      <c r="B477" s="7"/>
      <c r="C477" s="7"/>
      <c r="D477" s="7"/>
      <c r="E477" s="7"/>
      <c r="F477" s="248"/>
      <c r="G477" s="7"/>
      <c r="H477" s="7"/>
      <c r="I477" s="7"/>
      <c r="J477" s="7"/>
      <c r="K477" s="7"/>
      <c r="L477" s="7"/>
      <c r="M477" s="7"/>
      <c r="N477" s="7"/>
      <c r="O477" s="7"/>
      <c r="P477" s="249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 ht="18.0" customHeight="1">
      <c r="A478" s="7"/>
      <c r="B478" s="7"/>
      <c r="C478" s="7"/>
      <c r="D478" s="7"/>
      <c r="E478" s="7"/>
      <c r="F478" s="248"/>
      <c r="G478" s="7"/>
      <c r="H478" s="7"/>
      <c r="I478" s="7"/>
      <c r="J478" s="7"/>
      <c r="K478" s="7"/>
      <c r="L478" s="7"/>
      <c r="M478" s="7"/>
      <c r="N478" s="7"/>
      <c r="O478" s="7"/>
      <c r="P478" s="249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ht="18.0" customHeight="1">
      <c r="A479" s="7"/>
      <c r="B479" s="7"/>
      <c r="C479" s="7"/>
      <c r="D479" s="7"/>
      <c r="E479" s="7"/>
      <c r="F479" s="248"/>
      <c r="G479" s="7"/>
      <c r="H479" s="7"/>
      <c r="I479" s="7"/>
      <c r="J479" s="7"/>
      <c r="K479" s="7"/>
      <c r="L479" s="7"/>
      <c r="M479" s="7"/>
      <c r="N479" s="7"/>
      <c r="O479" s="7"/>
      <c r="P479" s="249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 ht="18.0" customHeight="1">
      <c r="A480" s="7"/>
      <c r="B480" s="7"/>
      <c r="C480" s="7"/>
      <c r="D480" s="7"/>
      <c r="E480" s="7"/>
      <c r="F480" s="248"/>
      <c r="G480" s="7"/>
      <c r="H480" s="7"/>
      <c r="I480" s="7"/>
      <c r="J480" s="7"/>
      <c r="K480" s="7"/>
      <c r="L480" s="7"/>
      <c r="M480" s="7"/>
      <c r="N480" s="7"/>
      <c r="O480" s="7"/>
      <c r="P480" s="249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ht="18.0" customHeight="1">
      <c r="A481" s="7"/>
      <c r="B481" s="7"/>
      <c r="C481" s="7"/>
      <c r="D481" s="7"/>
      <c r="E481" s="7"/>
      <c r="F481" s="248"/>
      <c r="G481" s="7"/>
      <c r="H481" s="7"/>
      <c r="I481" s="7"/>
      <c r="J481" s="7"/>
      <c r="K481" s="7"/>
      <c r="L481" s="7"/>
      <c r="M481" s="7"/>
      <c r="N481" s="7"/>
      <c r="O481" s="7"/>
      <c r="P481" s="249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 ht="18.0" customHeight="1">
      <c r="A482" s="7"/>
      <c r="B482" s="7"/>
      <c r="C482" s="7"/>
      <c r="D482" s="7"/>
      <c r="E482" s="7"/>
      <c r="F482" s="248"/>
      <c r="G482" s="7"/>
      <c r="H482" s="7"/>
      <c r="I482" s="7"/>
      <c r="J482" s="7"/>
      <c r="K482" s="7"/>
      <c r="L482" s="7"/>
      <c r="M482" s="7"/>
      <c r="N482" s="7"/>
      <c r="O482" s="7"/>
      <c r="P482" s="249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ht="18.0" customHeight="1">
      <c r="A483" s="7"/>
      <c r="B483" s="7"/>
      <c r="C483" s="7"/>
      <c r="D483" s="7"/>
      <c r="E483" s="7"/>
      <c r="F483" s="248"/>
      <c r="G483" s="7"/>
      <c r="H483" s="7"/>
      <c r="I483" s="7"/>
      <c r="J483" s="7"/>
      <c r="K483" s="7"/>
      <c r="L483" s="7"/>
      <c r="M483" s="7"/>
      <c r="N483" s="7"/>
      <c r="O483" s="7"/>
      <c r="P483" s="249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 ht="18.0" customHeight="1">
      <c r="A484" s="7"/>
      <c r="B484" s="7"/>
      <c r="C484" s="7"/>
      <c r="D484" s="7"/>
      <c r="E484" s="7"/>
      <c r="F484" s="248"/>
      <c r="G484" s="7"/>
      <c r="H484" s="7"/>
      <c r="I484" s="7"/>
      <c r="J484" s="7"/>
      <c r="K484" s="7"/>
      <c r="L484" s="7"/>
      <c r="M484" s="7"/>
      <c r="N484" s="7"/>
      <c r="O484" s="7"/>
      <c r="P484" s="249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ht="18.0" customHeight="1">
      <c r="A485" s="7"/>
      <c r="B485" s="7"/>
      <c r="C485" s="7"/>
      <c r="D485" s="7"/>
      <c r="E485" s="7"/>
      <c r="F485" s="248"/>
      <c r="G485" s="7"/>
      <c r="H485" s="7"/>
      <c r="I485" s="7"/>
      <c r="J485" s="7"/>
      <c r="K485" s="7"/>
      <c r="L485" s="7"/>
      <c r="M485" s="7"/>
      <c r="N485" s="7"/>
      <c r="O485" s="7"/>
      <c r="P485" s="249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 ht="18.0" customHeight="1">
      <c r="A486" s="7"/>
      <c r="B486" s="7"/>
      <c r="C486" s="7"/>
      <c r="D486" s="7"/>
      <c r="E486" s="7"/>
      <c r="F486" s="248"/>
      <c r="G486" s="7"/>
      <c r="H486" s="7"/>
      <c r="I486" s="7"/>
      <c r="J486" s="7"/>
      <c r="K486" s="7"/>
      <c r="L486" s="7"/>
      <c r="M486" s="7"/>
      <c r="N486" s="7"/>
      <c r="O486" s="7"/>
      <c r="P486" s="249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ht="18.0" customHeight="1">
      <c r="A487" s="7"/>
      <c r="B487" s="7"/>
      <c r="C487" s="7"/>
      <c r="D487" s="7"/>
      <c r="E487" s="7"/>
      <c r="F487" s="248"/>
      <c r="G487" s="7"/>
      <c r="H487" s="7"/>
      <c r="I487" s="7"/>
      <c r="J487" s="7"/>
      <c r="K487" s="7"/>
      <c r="L487" s="7"/>
      <c r="M487" s="7"/>
      <c r="N487" s="7"/>
      <c r="O487" s="7"/>
      <c r="P487" s="249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 ht="18.0" customHeight="1">
      <c r="A488" s="7"/>
      <c r="B488" s="7"/>
      <c r="C488" s="7"/>
      <c r="D488" s="7"/>
      <c r="E488" s="7"/>
      <c r="F488" s="248"/>
      <c r="G488" s="7"/>
      <c r="H488" s="7"/>
      <c r="I488" s="7"/>
      <c r="J488" s="7"/>
      <c r="K488" s="7"/>
      <c r="L488" s="7"/>
      <c r="M488" s="7"/>
      <c r="N488" s="7"/>
      <c r="O488" s="7"/>
      <c r="P488" s="249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ht="18.0" customHeight="1">
      <c r="A489" s="7"/>
      <c r="B489" s="7"/>
      <c r="C489" s="7"/>
      <c r="D489" s="7"/>
      <c r="E489" s="7"/>
      <c r="F489" s="248"/>
      <c r="G489" s="7"/>
      <c r="H489" s="7"/>
      <c r="I489" s="7"/>
      <c r="J489" s="7"/>
      <c r="K489" s="7"/>
      <c r="L489" s="7"/>
      <c r="M489" s="7"/>
      <c r="N489" s="7"/>
      <c r="O489" s="7"/>
      <c r="P489" s="249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 ht="18.0" customHeight="1">
      <c r="A490" s="7"/>
      <c r="B490" s="7"/>
      <c r="C490" s="7"/>
      <c r="D490" s="7"/>
      <c r="E490" s="7"/>
      <c r="F490" s="248"/>
      <c r="G490" s="7"/>
      <c r="H490" s="7"/>
      <c r="I490" s="7"/>
      <c r="J490" s="7"/>
      <c r="K490" s="7"/>
      <c r="L490" s="7"/>
      <c r="M490" s="7"/>
      <c r="N490" s="7"/>
      <c r="O490" s="7"/>
      <c r="P490" s="249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ht="18.0" customHeight="1">
      <c r="A491" s="7"/>
      <c r="B491" s="7"/>
      <c r="C491" s="7"/>
      <c r="D491" s="7"/>
      <c r="E491" s="7"/>
      <c r="F491" s="248"/>
      <c r="G491" s="7"/>
      <c r="H491" s="7"/>
      <c r="I491" s="7"/>
      <c r="J491" s="7"/>
      <c r="K491" s="7"/>
      <c r="L491" s="7"/>
      <c r="M491" s="7"/>
      <c r="N491" s="7"/>
      <c r="O491" s="7"/>
      <c r="P491" s="249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 ht="18.0" customHeight="1">
      <c r="A492" s="7"/>
      <c r="B492" s="7"/>
      <c r="C492" s="7"/>
      <c r="D492" s="7"/>
      <c r="E492" s="7"/>
      <c r="F492" s="248"/>
      <c r="G492" s="7"/>
      <c r="H492" s="7"/>
      <c r="I492" s="7"/>
      <c r="J492" s="7"/>
      <c r="K492" s="7"/>
      <c r="L492" s="7"/>
      <c r="M492" s="7"/>
      <c r="N492" s="7"/>
      <c r="O492" s="7"/>
      <c r="P492" s="249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ht="18.0" customHeight="1">
      <c r="A493" s="7"/>
      <c r="B493" s="7"/>
      <c r="C493" s="7"/>
      <c r="D493" s="7"/>
      <c r="E493" s="7"/>
      <c r="F493" s="248"/>
      <c r="G493" s="7"/>
      <c r="H493" s="7"/>
      <c r="I493" s="7"/>
      <c r="J493" s="7"/>
      <c r="K493" s="7"/>
      <c r="L493" s="7"/>
      <c r="M493" s="7"/>
      <c r="N493" s="7"/>
      <c r="O493" s="7"/>
      <c r="P493" s="249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 ht="18.0" customHeight="1">
      <c r="A494" s="7"/>
      <c r="B494" s="7"/>
      <c r="C494" s="7"/>
      <c r="D494" s="7"/>
      <c r="E494" s="7"/>
      <c r="F494" s="248"/>
      <c r="G494" s="7"/>
      <c r="H494" s="7"/>
      <c r="I494" s="7"/>
      <c r="J494" s="7"/>
      <c r="K494" s="7"/>
      <c r="L494" s="7"/>
      <c r="M494" s="7"/>
      <c r="N494" s="7"/>
      <c r="O494" s="7"/>
      <c r="P494" s="249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ht="18.0" customHeight="1">
      <c r="A495" s="7"/>
      <c r="B495" s="7"/>
      <c r="C495" s="7"/>
      <c r="D495" s="7"/>
      <c r="E495" s="7"/>
      <c r="F495" s="248"/>
      <c r="G495" s="7"/>
      <c r="H495" s="7"/>
      <c r="I495" s="7"/>
      <c r="J495" s="7"/>
      <c r="K495" s="7"/>
      <c r="L495" s="7"/>
      <c r="M495" s="7"/>
      <c r="N495" s="7"/>
      <c r="O495" s="7"/>
      <c r="P495" s="249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 ht="18.0" customHeight="1">
      <c r="A496" s="7"/>
      <c r="B496" s="7"/>
      <c r="C496" s="7"/>
      <c r="D496" s="7"/>
      <c r="E496" s="7"/>
      <c r="F496" s="248"/>
      <c r="G496" s="7"/>
      <c r="H496" s="7"/>
      <c r="I496" s="7"/>
      <c r="J496" s="7"/>
      <c r="K496" s="7"/>
      <c r="L496" s="7"/>
      <c r="M496" s="7"/>
      <c r="N496" s="7"/>
      <c r="O496" s="7"/>
      <c r="P496" s="249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ht="18.0" customHeight="1">
      <c r="A497" s="7"/>
      <c r="B497" s="7"/>
      <c r="C497" s="7"/>
      <c r="D497" s="7"/>
      <c r="E497" s="7"/>
      <c r="F497" s="248"/>
      <c r="G497" s="7"/>
      <c r="H497" s="7"/>
      <c r="I497" s="7"/>
      <c r="J497" s="7"/>
      <c r="K497" s="7"/>
      <c r="L497" s="7"/>
      <c r="M497" s="7"/>
      <c r="N497" s="7"/>
      <c r="O497" s="7"/>
      <c r="P497" s="249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 ht="18.0" customHeight="1">
      <c r="A498" s="7"/>
      <c r="B498" s="7"/>
      <c r="C498" s="7"/>
      <c r="D498" s="7"/>
      <c r="E498" s="7"/>
      <c r="F498" s="248"/>
      <c r="G498" s="7"/>
      <c r="H498" s="7"/>
      <c r="I498" s="7"/>
      <c r="J498" s="7"/>
      <c r="K498" s="7"/>
      <c r="L498" s="7"/>
      <c r="M498" s="7"/>
      <c r="N498" s="7"/>
      <c r="O498" s="7"/>
      <c r="P498" s="249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ht="18.0" customHeight="1">
      <c r="A499" s="7"/>
      <c r="B499" s="7"/>
      <c r="C499" s="7"/>
      <c r="D499" s="7"/>
      <c r="E499" s="7"/>
      <c r="F499" s="248"/>
      <c r="G499" s="7"/>
      <c r="H499" s="7"/>
      <c r="I499" s="7"/>
      <c r="J499" s="7"/>
      <c r="K499" s="7"/>
      <c r="L499" s="7"/>
      <c r="M499" s="7"/>
      <c r="N499" s="7"/>
      <c r="O499" s="7"/>
      <c r="P499" s="249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 ht="18.0" customHeight="1">
      <c r="A500" s="7"/>
      <c r="B500" s="7"/>
      <c r="C500" s="7"/>
      <c r="D500" s="7"/>
      <c r="E500" s="7"/>
      <c r="F500" s="248"/>
      <c r="G500" s="7"/>
      <c r="H500" s="7"/>
      <c r="I500" s="7"/>
      <c r="J500" s="7"/>
      <c r="K500" s="7"/>
      <c r="L500" s="7"/>
      <c r="M500" s="7"/>
      <c r="N500" s="7"/>
      <c r="O500" s="7"/>
      <c r="P500" s="249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ht="18.0" customHeight="1">
      <c r="A501" s="7"/>
      <c r="B501" s="7"/>
      <c r="C501" s="7"/>
      <c r="D501" s="7"/>
      <c r="E501" s="7"/>
      <c r="F501" s="248"/>
      <c r="G501" s="7"/>
      <c r="H501" s="7"/>
      <c r="I501" s="7"/>
      <c r="J501" s="7"/>
      <c r="K501" s="7"/>
      <c r="L501" s="7"/>
      <c r="M501" s="7"/>
      <c r="N501" s="7"/>
      <c r="O501" s="7"/>
      <c r="P501" s="249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 ht="18.0" customHeight="1">
      <c r="A502" s="7"/>
      <c r="B502" s="7"/>
      <c r="C502" s="7"/>
      <c r="D502" s="7"/>
      <c r="E502" s="7"/>
      <c r="F502" s="248"/>
      <c r="G502" s="7"/>
      <c r="H502" s="7"/>
      <c r="I502" s="7"/>
      <c r="J502" s="7"/>
      <c r="K502" s="7"/>
      <c r="L502" s="7"/>
      <c r="M502" s="7"/>
      <c r="N502" s="7"/>
      <c r="O502" s="7"/>
      <c r="P502" s="249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ht="18.0" customHeight="1">
      <c r="A503" s="7"/>
      <c r="B503" s="7"/>
      <c r="C503" s="7"/>
      <c r="D503" s="7"/>
      <c r="E503" s="7"/>
      <c r="F503" s="248"/>
      <c r="G503" s="7"/>
      <c r="H503" s="7"/>
      <c r="I503" s="7"/>
      <c r="J503" s="7"/>
      <c r="K503" s="7"/>
      <c r="L503" s="7"/>
      <c r="M503" s="7"/>
      <c r="N503" s="7"/>
      <c r="O503" s="7"/>
      <c r="P503" s="249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 ht="18.0" customHeight="1">
      <c r="A504" s="7"/>
      <c r="B504" s="7"/>
      <c r="C504" s="7"/>
      <c r="D504" s="7"/>
      <c r="E504" s="7"/>
      <c r="F504" s="248"/>
      <c r="G504" s="7"/>
      <c r="H504" s="7"/>
      <c r="I504" s="7"/>
      <c r="J504" s="7"/>
      <c r="K504" s="7"/>
      <c r="L504" s="7"/>
      <c r="M504" s="7"/>
      <c r="N504" s="7"/>
      <c r="O504" s="7"/>
      <c r="P504" s="249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ht="18.0" customHeight="1">
      <c r="A505" s="7"/>
      <c r="B505" s="7"/>
      <c r="C505" s="7"/>
      <c r="D505" s="7"/>
      <c r="E505" s="7"/>
      <c r="F505" s="248"/>
      <c r="G505" s="7"/>
      <c r="H505" s="7"/>
      <c r="I505" s="7"/>
      <c r="J505" s="7"/>
      <c r="K505" s="7"/>
      <c r="L505" s="7"/>
      <c r="M505" s="7"/>
      <c r="N505" s="7"/>
      <c r="O505" s="7"/>
      <c r="P505" s="249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 ht="18.0" customHeight="1">
      <c r="A506" s="7"/>
      <c r="B506" s="7"/>
      <c r="C506" s="7"/>
      <c r="D506" s="7"/>
      <c r="E506" s="7"/>
      <c r="F506" s="248"/>
      <c r="G506" s="7"/>
      <c r="H506" s="7"/>
      <c r="I506" s="7"/>
      <c r="J506" s="7"/>
      <c r="K506" s="7"/>
      <c r="L506" s="7"/>
      <c r="M506" s="7"/>
      <c r="N506" s="7"/>
      <c r="O506" s="7"/>
      <c r="P506" s="249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ht="18.0" customHeight="1">
      <c r="A507" s="7"/>
      <c r="B507" s="7"/>
      <c r="C507" s="7"/>
      <c r="D507" s="7"/>
      <c r="E507" s="7"/>
      <c r="F507" s="248"/>
      <c r="G507" s="7"/>
      <c r="H507" s="7"/>
      <c r="I507" s="7"/>
      <c r="J507" s="7"/>
      <c r="K507" s="7"/>
      <c r="L507" s="7"/>
      <c r="M507" s="7"/>
      <c r="N507" s="7"/>
      <c r="O507" s="7"/>
      <c r="P507" s="249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 ht="18.0" customHeight="1">
      <c r="A508" s="7"/>
      <c r="B508" s="7"/>
      <c r="C508" s="7"/>
      <c r="D508" s="7"/>
      <c r="E508" s="7"/>
      <c r="F508" s="248"/>
      <c r="G508" s="7"/>
      <c r="H508" s="7"/>
      <c r="I508" s="7"/>
      <c r="J508" s="7"/>
      <c r="K508" s="7"/>
      <c r="L508" s="7"/>
      <c r="M508" s="7"/>
      <c r="N508" s="7"/>
      <c r="O508" s="7"/>
      <c r="P508" s="249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ht="18.0" customHeight="1">
      <c r="A509" s="7"/>
      <c r="B509" s="7"/>
      <c r="C509" s="7"/>
      <c r="D509" s="7"/>
      <c r="E509" s="7"/>
      <c r="F509" s="248"/>
      <c r="G509" s="7"/>
      <c r="H509" s="7"/>
      <c r="I509" s="7"/>
      <c r="J509" s="7"/>
      <c r="K509" s="7"/>
      <c r="L509" s="7"/>
      <c r="M509" s="7"/>
      <c r="N509" s="7"/>
      <c r="O509" s="7"/>
      <c r="P509" s="249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 ht="18.0" customHeight="1">
      <c r="A510" s="7"/>
      <c r="B510" s="7"/>
      <c r="C510" s="7"/>
      <c r="D510" s="7"/>
      <c r="E510" s="7"/>
      <c r="F510" s="248"/>
      <c r="G510" s="7"/>
      <c r="H510" s="7"/>
      <c r="I510" s="7"/>
      <c r="J510" s="7"/>
      <c r="K510" s="7"/>
      <c r="L510" s="7"/>
      <c r="M510" s="7"/>
      <c r="N510" s="7"/>
      <c r="O510" s="7"/>
      <c r="P510" s="249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ht="18.0" customHeight="1">
      <c r="A511" s="7"/>
      <c r="B511" s="7"/>
      <c r="C511" s="7"/>
      <c r="D511" s="7"/>
      <c r="E511" s="7"/>
      <c r="F511" s="248"/>
      <c r="G511" s="7"/>
      <c r="H511" s="7"/>
      <c r="I511" s="7"/>
      <c r="J511" s="7"/>
      <c r="K511" s="7"/>
      <c r="L511" s="7"/>
      <c r="M511" s="7"/>
      <c r="N511" s="7"/>
      <c r="O511" s="7"/>
      <c r="P511" s="249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 ht="18.0" customHeight="1">
      <c r="A512" s="7"/>
      <c r="B512" s="7"/>
      <c r="C512" s="7"/>
      <c r="D512" s="7"/>
      <c r="E512" s="7"/>
      <c r="F512" s="248"/>
      <c r="G512" s="7"/>
      <c r="H512" s="7"/>
      <c r="I512" s="7"/>
      <c r="J512" s="7"/>
      <c r="K512" s="7"/>
      <c r="L512" s="7"/>
      <c r="M512" s="7"/>
      <c r="N512" s="7"/>
      <c r="O512" s="7"/>
      <c r="P512" s="249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ht="18.0" customHeight="1">
      <c r="A513" s="7"/>
      <c r="B513" s="7"/>
      <c r="C513" s="7"/>
      <c r="D513" s="7"/>
      <c r="E513" s="7"/>
      <c r="F513" s="248"/>
      <c r="G513" s="7"/>
      <c r="H513" s="7"/>
      <c r="I513" s="7"/>
      <c r="J513" s="7"/>
      <c r="K513" s="7"/>
      <c r="L513" s="7"/>
      <c r="M513" s="7"/>
      <c r="N513" s="7"/>
      <c r="O513" s="7"/>
      <c r="P513" s="249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 ht="18.0" customHeight="1">
      <c r="A514" s="7"/>
      <c r="B514" s="7"/>
      <c r="C514" s="7"/>
      <c r="D514" s="7"/>
      <c r="E514" s="7"/>
      <c r="F514" s="248"/>
      <c r="G514" s="7"/>
      <c r="H514" s="7"/>
      <c r="I514" s="7"/>
      <c r="J514" s="7"/>
      <c r="K514" s="7"/>
      <c r="L514" s="7"/>
      <c r="M514" s="7"/>
      <c r="N514" s="7"/>
      <c r="O514" s="7"/>
      <c r="P514" s="249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ht="18.0" customHeight="1">
      <c r="A515" s="7"/>
      <c r="B515" s="7"/>
      <c r="C515" s="7"/>
      <c r="D515" s="7"/>
      <c r="E515" s="7"/>
      <c r="F515" s="248"/>
      <c r="G515" s="7"/>
      <c r="H515" s="7"/>
      <c r="I515" s="7"/>
      <c r="J515" s="7"/>
      <c r="K515" s="7"/>
      <c r="L515" s="7"/>
      <c r="M515" s="7"/>
      <c r="N515" s="7"/>
      <c r="O515" s="7"/>
      <c r="P515" s="249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 ht="18.0" customHeight="1">
      <c r="A516" s="7"/>
      <c r="B516" s="7"/>
      <c r="C516" s="7"/>
      <c r="D516" s="7"/>
      <c r="E516" s="7"/>
      <c r="F516" s="248"/>
      <c r="G516" s="7"/>
      <c r="H516" s="7"/>
      <c r="I516" s="7"/>
      <c r="J516" s="7"/>
      <c r="K516" s="7"/>
      <c r="L516" s="7"/>
      <c r="M516" s="7"/>
      <c r="N516" s="7"/>
      <c r="O516" s="7"/>
      <c r="P516" s="249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ht="18.0" customHeight="1">
      <c r="A517" s="7"/>
      <c r="B517" s="7"/>
      <c r="C517" s="7"/>
      <c r="D517" s="7"/>
      <c r="E517" s="7"/>
      <c r="F517" s="248"/>
      <c r="G517" s="7"/>
      <c r="H517" s="7"/>
      <c r="I517" s="7"/>
      <c r="J517" s="7"/>
      <c r="K517" s="7"/>
      <c r="L517" s="7"/>
      <c r="M517" s="7"/>
      <c r="N517" s="7"/>
      <c r="O517" s="7"/>
      <c r="P517" s="249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 ht="18.0" customHeight="1">
      <c r="A518" s="7"/>
      <c r="B518" s="7"/>
      <c r="C518" s="7"/>
      <c r="D518" s="7"/>
      <c r="E518" s="7"/>
      <c r="F518" s="248"/>
      <c r="G518" s="7"/>
      <c r="H518" s="7"/>
      <c r="I518" s="7"/>
      <c r="J518" s="7"/>
      <c r="K518" s="7"/>
      <c r="L518" s="7"/>
      <c r="M518" s="7"/>
      <c r="N518" s="7"/>
      <c r="O518" s="7"/>
      <c r="P518" s="249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ht="18.0" customHeight="1">
      <c r="A519" s="7"/>
      <c r="B519" s="7"/>
      <c r="C519" s="7"/>
      <c r="D519" s="7"/>
      <c r="E519" s="7"/>
      <c r="F519" s="248"/>
      <c r="G519" s="7"/>
      <c r="H519" s="7"/>
      <c r="I519" s="7"/>
      <c r="J519" s="7"/>
      <c r="K519" s="7"/>
      <c r="L519" s="7"/>
      <c r="M519" s="7"/>
      <c r="N519" s="7"/>
      <c r="O519" s="7"/>
      <c r="P519" s="249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 ht="18.0" customHeight="1">
      <c r="A520" s="7"/>
      <c r="B520" s="7"/>
      <c r="C520" s="7"/>
      <c r="D520" s="7"/>
      <c r="E520" s="7"/>
      <c r="F520" s="248"/>
      <c r="G520" s="7"/>
      <c r="H520" s="7"/>
      <c r="I520" s="7"/>
      <c r="J520" s="7"/>
      <c r="K520" s="7"/>
      <c r="L520" s="7"/>
      <c r="M520" s="7"/>
      <c r="N520" s="7"/>
      <c r="O520" s="7"/>
      <c r="P520" s="249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ht="18.0" customHeight="1">
      <c r="A521" s="7"/>
      <c r="B521" s="7"/>
      <c r="C521" s="7"/>
      <c r="D521" s="7"/>
      <c r="E521" s="7"/>
      <c r="F521" s="248"/>
      <c r="G521" s="7"/>
      <c r="H521" s="7"/>
      <c r="I521" s="7"/>
      <c r="J521" s="7"/>
      <c r="K521" s="7"/>
      <c r="L521" s="7"/>
      <c r="M521" s="7"/>
      <c r="N521" s="7"/>
      <c r="O521" s="7"/>
      <c r="P521" s="249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 ht="18.0" customHeight="1">
      <c r="A522" s="7"/>
      <c r="B522" s="7"/>
      <c r="C522" s="7"/>
      <c r="D522" s="7"/>
      <c r="E522" s="7"/>
      <c r="F522" s="248"/>
      <c r="G522" s="7"/>
      <c r="H522" s="7"/>
      <c r="I522" s="7"/>
      <c r="J522" s="7"/>
      <c r="K522" s="7"/>
      <c r="L522" s="7"/>
      <c r="M522" s="7"/>
      <c r="N522" s="7"/>
      <c r="O522" s="7"/>
      <c r="P522" s="249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ht="18.0" customHeight="1">
      <c r="A523" s="7"/>
      <c r="B523" s="7"/>
      <c r="C523" s="7"/>
      <c r="D523" s="7"/>
      <c r="E523" s="7"/>
      <c r="F523" s="248"/>
      <c r="G523" s="7"/>
      <c r="H523" s="7"/>
      <c r="I523" s="7"/>
      <c r="J523" s="7"/>
      <c r="K523" s="7"/>
      <c r="L523" s="7"/>
      <c r="M523" s="7"/>
      <c r="N523" s="7"/>
      <c r="O523" s="7"/>
      <c r="P523" s="249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 ht="18.0" customHeight="1">
      <c r="A524" s="7"/>
      <c r="B524" s="7"/>
      <c r="C524" s="7"/>
      <c r="D524" s="7"/>
      <c r="E524" s="7"/>
      <c r="F524" s="248"/>
      <c r="G524" s="7"/>
      <c r="H524" s="7"/>
      <c r="I524" s="7"/>
      <c r="J524" s="7"/>
      <c r="K524" s="7"/>
      <c r="L524" s="7"/>
      <c r="M524" s="7"/>
      <c r="N524" s="7"/>
      <c r="O524" s="7"/>
      <c r="P524" s="249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ht="18.0" customHeight="1">
      <c r="A525" s="7"/>
      <c r="B525" s="7"/>
      <c r="C525" s="7"/>
      <c r="D525" s="7"/>
      <c r="E525" s="7"/>
      <c r="F525" s="248"/>
      <c r="G525" s="7"/>
      <c r="H525" s="7"/>
      <c r="I525" s="7"/>
      <c r="J525" s="7"/>
      <c r="K525" s="7"/>
      <c r="L525" s="7"/>
      <c r="M525" s="7"/>
      <c r="N525" s="7"/>
      <c r="O525" s="7"/>
      <c r="P525" s="249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F7"/>
    <mergeCell ref="C25:D25"/>
    <mergeCell ref="E26:F26"/>
    <mergeCell ref="C31:E31"/>
    <mergeCell ref="C256:E256"/>
    <mergeCell ref="C277:E277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4.29"/>
    <col customWidth="1" min="8" max="8" width="140.29"/>
    <col customWidth="1" min="9" max="9" width="19.86"/>
    <col customWidth="1" min="10" max="10" width="85.43"/>
    <col customWidth="1" min="11" max="30" width="19.86"/>
  </cols>
  <sheetData>
    <row r="1" ht="23.25" customHeight="1">
      <c r="A1" s="329" t="s">
        <v>53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</row>
    <row r="2" ht="23.25" customHeight="1">
      <c r="A2" s="330"/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B2" s="330"/>
      <c r="AC2" s="330"/>
      <c r="AD2" s="330"/>
    </row>
    <row r="3" ht="23.25" customHeight="1">
      <c r="A3" s="329" t="s">
        <v>121</v>
      </c>
      <c r="B3" s="330"/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</row>
    <row r="4" ht="23.25" customHeight="1">
      <c r="A4" s="330"/>
      <c r="B4" s="330"/>
      <c r="C4" s="330"/>
      <c r="D4" s="330"/>
      <c r="E4" s="330"/>
      <c r="F4" s="330"/>
      <c r="G4" s="330"/>
      <c r="H4" s="331"/>
      <c r="I4" s="331"/>
      <c r="J4" s="331"/>
      <c r="K4" s="331"/>
      <c r="L4" s="331"/>
      <c r="M4" s="331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30"/>
      <c r="AD4" s="330"/>
    </row>
    <row r="5" ht="23.25" customHeight="1">
      <c r="A5" s="329" t="s">
        <v>122</v>
      </c>
      <c r="B5" s="332" t="s">
        <v>143</v>
      </c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  <c r="T5" s="330"/>
      <c r="U5" s="330"/>
      <c r="V5" s="330"/>
      <c r="W5" s="330"/>
      <c r="X5" s="330"/>
      <c r="Y5" s="330"/>
      <c r="Z5" s="330"/>
      <c r="AA5" s="330"/>
      <c r="AB5" s="330"/>
      <c r="AC5" s="330"/>
      <c r="AD5" s="330"/>
    </row>
    <row r="6" ht="24.0" customHeight="1">
      <c r="A6" s="330"/>
      <c r="B6" s="330"/>
      <c r="C6" s="330"/>
      <c r="D6" s="330"/>
      <c r="E6" s="330"/>
      <c r="F6" s="330"/>
      <c r="G6" s="330"/>
      <c r="H6" s="330"/>
      <c r="I6" s="333">
        <v>0.009</v>
      </c>
      <c r="J6" s="330"/>
      <c r="K6" s="330"/>
      <c r="L6" s="330"/>
      <c r="M6" s="330"/>
      <c r="N6" s="330"/>
      <c r="O6" s="330"/>
      <c r="P6" s="330"/>
      <c r="Q6" s="330"/>
      <c r="R6" s="330"/>
      <c r="S6" s="330"/>
      <c r="T6" s="330"/>
      <c r="U6" s="330"/>
      <c r="V6" s="330"/>
      <c r="W6" s="330"/>
      <c r="X6" s="330"/>
      <c r="Y6" s="330"/>
      <c r="Z6" s="330"/>
      <c r="AA6" s="330"/>
      <c r="AB6" s="330"/>
      <c r="AC6" s="330"/>
      <c r="AD6" s="330"/>
    </row>
    <row r="7" ht="68.25" customHeight="1">
      <c r="A7" s="334" t="s">
        <v>124</v>
      </c>
      <c r="B7" s="335" t="s">
        <v>125</v>
      </c>
      <c r="C7" s="336" t="s">
        <v>126</v>
      </c>
      <c r="D7" s="336" t="s">
        <v>127</v>
      </c>
      <c r="E7" s="336" t="s">
        <v>128</v>
      </c>
      <c r="F7" s="336" t="s">
        <v>129</v>
      </c>
      <c r="G7" s="337" t="s">
        <v>130</v>
      </c>
      <c r="H7" s="338" t="s">
        <v>12</v>
      </c>
      <c r="I7" s="338" t="s">
        <v>144</v>
      </c>
      <c r="J7" s="339" t="s">
        <v>145</v>
      </c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</row>
    <row r="8" ht="48.0" customHeight="1">
      <c r="A8" s="340" t="str">
        <f>+SUMMARY!#REF!</f>
        <v>#ERROR!</v>
      </c>
      <c r="B8" s="341" t="str">
        <f>+SUMMARY!#REF!</f>
        <v>#ERROR!</v>
      </c>
      <c r="C8" s="341" t="str">
        <f>+SUMMARY!#REF!</f>
        <v>#ERROR!</v>
      </c>
      <c r="D8" s="341" t="str">
        <f>+SUMMARY!#REF!</f>
        <v>#ERROR!</v>
      </c>
      <c r="E8" s="341" t="str">
        <f>+SUMMARY!#REF!</f>
        <v>#ERROR!</v>
      </c>
      <c r="F8" s="341" t="str">
        <f>+SUMMARY!#REF!</f>
        <v>#ERROR!</v>
      </c>
      <c r="G8" s="341" t="str">
        <f>+SUMMARY!#REF!</f>
        <v>#ERROR!</v>
      </c>
      <c r="H8" s="342" t="str">
        <f>+SUMMARY!#REF!</f>
        <v>#ERROR!</v>
      </c>
      <c r="I8" s="343" t="str">
        <f t="shared" ref="I8:I38" si="1">D8/B8</f>
        <v>#ERROR!</v>
      </c>
      <c r="J8" s="344"/>
      <c r="K8" s="330"/>
      <c r="L8" s="330"/>
      <c r="M8" s="330"/>
      <c r="N8" s="330"/>
      <c r="O8" s="330"/>
      <c r="P8" s="330"/>
      <c r="Q8" s="330"/>
      <c r="R8" s="330"/>
      <c r="S8" s="330"/>
      <c r="T8" s="330"/>
      <c r="U8" s="330"/>
      <c r="V8" s="330"/>
      <c r="W8" s="330"/>
      <c r="X8" s="330"/>
      <c r="Y8" s="330"/>
      <c r="Z8" s="330"/>
      <c r="AA8" s="330"/>
      <c r="AB8" s="330"/>
      <c r="AC8" s="330"/>
      <c r="AD8" s="330"/>
    </row>
    <row r="9" ht="33.0" customHeight="1">
      <c r="A9" s="340">
        <f>+SUMMARY!A7</f>
        <v>44378</v>
      </c>
      <c r="B9" s="341">
        <f>+SUMMARY!B7</f>
        <v>8807.85</v>
      </c>
      <c r="C9" s="341">
        <f>+SUMMARY!C7</f>
        <v>7962.092518</v>
      </c>
      <c r="D9" s="341">
        <f>+SUMMARY!D7</f>
        <v>0</v>
      </c>
      <c r="E9" s="341">
        <f>+SUMMARY!E7</f>
        <v>52.2</v>
      </c>
      <c r="F9" s="341">
        <f>+SUMMARY!F7</f>
        <v>142.68717</v>
      </c>
      <c r="G9" s="341">
        <f>+SUMMARY!G7</f>
        <v>650.8703118</v>
      </c>
      <c r="H9" s="342" t="str">
        <f>+SUMMARY!H7</f>
        <v/>
      </c>
      <c r="I9" s="343">
        <f t="shared" si="1"/>
        <v>0</v>
      </c>
      <c r="J9" s="344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</row>
    <row r="10" ht="33.0" customHeight="1">
      <c r="A10" s="340">
        <f>+SUMMARY!A8</f>
        <v>44379</v>
      </c>
      <c r="B10" s="341">
        <f>+SUMMARY!B8</f>
        <v>932.802</v>
      </c>
      <c r="C10" s="341">
        <f>+SUMMARY!C8</f>
        <v>409.9872</v>
      </c>
      <c r="D10" s="341">
        <f>+SUMMARY!D8</f>
        <v>0</v>
      </c>
      <c r="E10" s="341">
        <f>+SUMMARY!E8</f>
        <v>172.8</v>
      </c>
      <c r="F10" s="341">
        <f>+SUMMARY!F8</f>
        <v>76.1931249</v>
      </c>
      <c r="G10" s="341">
        <f>+SUMMARY!G8</f>
        <v>273.8216751</v>
      </c>
      <c r="H10" s="342" t="str">
        <f>+SUMMARY!H8</f>
        <v/>
      </c>
      <c r="I10" s="343">
        <f t="shared" si="1"/>
        <v>0</v>
      </c>
      <c r="J10" s="344"/>
      <c r="K10" s="330"/>
      <c r="L10" s="330"/>
      <c r="M10" s="330"/>
      <c r="N10" s="330"/>
      <c r="O10" s="330"/>
      <c r="P10" s="330"/>
      <c r="Q10" s="330"/>
      <c r="R10" s="330"/>
      <c r="S10" s="330"/>
      <c r="T10" s="330"/>
      <c r="U10" s="330"/>
      <c r="V10" s="330"/>
      <c r="W10" s="330"/>
      <c r="X10" s="330"/>
      <c r="Y10" s="330"/>
      <c r="Z10" s="330"/>
      <c r="AA10" s="330"/>
      <c r="AB10" s="330"/>
      <c r="AC10" s="330"/>
      <c r="AD10" s="330"/>
    </row>
    <row r="11" ht="33.0" customHeight="1">
      <c r="A11" s="340">
        <f>+SUMMARY!A9</f>
        <v>44382</v>
      </c>
      <c r="B11" s="341">
        <f>+SUMMARY!B9</f>
        <v>15185.1891</v>
      </c>
      <c r="C11" s="341">
        <f>+SUMMARY!C9</f>
        <v>13587.69873</v>
      </c>
      <c r="D11" s="341">
        <f>+SUMMARY!D9</f>
        <v>0</v>
      </c>
      <c r="E11" s="341">
        <f>+SUMMARY!E9</f>
        <v>205.8</v>
      </c>
      <c r="F11" s="341">
        <f>+SUMMARY!F9</f>
        <v>739.3328884</v>
      </c>
      <c r="G11" s="341">
        <f>+SUMMARY!G9</f>
        <v>652.3574836</v>
      </c>
      <c r="H11" s="342" t="str">
        <f>+SUMMARY!H9</f>
        <v/>
      </c>
      <c r="I11" s="343">
        <f t="shared" si="1"/>
        <v>0</v>
      </c>
      <c r="J11" s="344"/>
      <c r="K11" s="330"/>
      <c r="L11" s="330"/>
      <c r="M11" s="330"/>
      <c r="N11" s="330"/>
      <c r="O11" s="330"/>
      <c r="P11" s="330"/>
      <c r="Q11" s="330"/>
      <c r="R11" s="330"/>
      <c r="S11" s="330"/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</row>
    <row r="12" ht="33.0" customHeight="1">
      <c r="A12" s="340">
        <f>+SUMMARY!A10</f>
        <v>44383</v>
      </c>
      <c r="B12" s="341">
        <f>+SUMMARY!B10</f>
        <v>12085.7735</v>
      </c>
      <c r="C12" s="341">
        <f>+SUMMARY!C10</f>
        <v>11241.11545</v>
      </c>
      <c r="D12" s="341">
        <f>+SUMMARY!D10</f>
        <v>0</v>
      </c>
      <c r="E12" s="341">
        <f>+SUMMARY!E10</f>
        <v>81.6</v>
      </c>
      <c r="F12" s="341">
        <f>+SUMMARY!F10</f>
        <v>273.6872365</v>
      </c>
      <c r="G12" s="341">
        <f>+SUMMARY!G10</f>
        <v>489.370811</v>
      </c>
      <c r="H12" s="342" t="str">
        <f>+SUMMARY!H10</f>
        <v/>
      </c>
      <c r="I12" s="343">
        <f t="shared" si="1"/>
        <v>0</v>
      </c>
      <c r="J12" s="344"/>
      <c r="K12" s="330"/>
      <c r="L12" s="330"/>
      <c r="M12" s="330"/>
      <c r="N12" s="330"/>
      <c r="O12" s="330"/>
      <c r="P12" s="330"/>
      <c r="Q12" s="330"/>
      <c r="R12" s="330"/>
      <c r="S12" s="330"/>
      <c r="T12" s="330"/>
      <c r="U12" s="330"/>
      <c r="V12" s="330"/>
      <c r="W12" s="330"/>
      <c r="X12" s="330"/>
      <c r="Y12" s="330"/>
      <c r="Z12" s="330"/>
      <c r="AA12" s="330"/>
      <c r="AB12" s="330"/>
      <c r="AC12" s="330"/>
      <c r="AD12" s="330"/>
    </row>
    <row r="13" ht="33.0" customHeight="1">
      <c r="A13" s="340">
        <f>+SUMMARY!A11</f>
        <v>44384</v>
      </c>
      <c r="B13" s="341">
        <f>+SUMMARY!B11</f>
        <v>3335.76</v>
      </c>
      <c r="C13" s="341">
        <f>+SUMMARY!C11</f>
        <v>3039.151886</v>
      </c>
      <c r="D13" s="341">
        <f>+SUMMARY!D11</f>
        <v>0</v>
      </c>
      <c r="E13" s="341">
        <f>+SUMMARY!E11</f>
        <v>37.2</v>
      </c>
      <c r="F13" s="341">
        <f>+SUMMARY!F11</f>
        <v>192.473352</v>
      </c>
      <c r="G13" s="341">
        <f>+SUMMARY!G11</f>
        <v>66.934762</v>
      </c>
      <c r="H13" s="342" t="str">
        <f>+SUMMARY!H11</f>
        <v/>
      </c>
      <c r="I13" s="343">
        <f t="shared" si="1"/>
        <v>0</v>
      </c>
      <c r="J13" s="344"/>
      <c r="K13" s="330"/>
      <c r="L13" s="330"/>
      <c r="M13" s="330"/>
      <c r="N13" s="330"/>
      <c r="O13" s="330"/>
      <c r="P13" s="330"/>
      <c r="Q13" s="330"/>
      <c r="R13" s="330"/>
      <c r="S13" s="330"/>
      <c r="T13" s="330"/>
      <c r="U13" s="330"/>
      <c r="V13" s="330"/>
      <c r="W13" s="330"/>
      <c r="X13" s="330"/>
      <c r="Y13" s="330"/>
      <c r="Z13" s="330"/>
      <c r="AA13" s="330"/>
      <c r="AB13" s="330"/>
      <c r="AC13" s="330"/>
      <c r="AD13" s="330"/>
    </row>
    <row r="14" ht="33.0" customHeight="1">
      <c r="A14" s="340">
        <f>+SUMMARY!A12</f>
        <v>44385</v>
      </c>
      <c r="B14" s="341">
        <f>+SUMMARY!B12</f>
        <v>33438.06</v>
      </c>
      <c r="C14" s="341">
        <f>+SUMMARY!C12</f>
        <v>30519.08697</v>
      </c>
      <c r="D14" s="341">
        <f>+SUMMARY!D12</f>
        <v>446.909797</v>
      </c>
      <c r="E14" s="341">
        <f>+SUMMARY!E12</f>
        <v>154.8</v>
      </c>
      <c r="F14" s="341">
        <f>+SUMMARY!F12</f>
        <v>678.755376</v>
      </c>
      <c r="G14" s="341">
        <f>+SUMMARY!G12</f>
        <v>1638.50786</v>
      </c>
      <c r="H14" s="342" t="str">
        <f>+SUMMARY!H12</f>
        <v/>
      </c>
      <c r="I14" s="343">
        <f t="shared" si="1"/>
        <v>0.0133653028</v>
      </c>
      <c r="J14" s="344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</row>
    <row r="15" ht="33.0" customHeight="1">
      <c r="A15" s="340">
        <f>+SUMMARY!A13</f>
        <v>44387</v>
      </c>
      <c r="B15" s="341">
        <f>+SUMMARY!B13</f>
        <v>33004.128</v>
      </c>
      <c r="C15" s="341">
        <f>+SUMMARY!C13</f>
        <v>30711.04072</v>
      </c>
      <c r="D15" s="341">
        <f>+SUMMARY!D13</f>
        <v>582.817132</v>
      </c>
      <c r="E15" s="341">
        <f>+SUMMARY!E13</f>
        <v>309.6</v>
      </c>
      <c r="F15" s="341">
        <f>+SUMMARY!F13</f>
        <v>499.1147183</v>
      </c>
      <c r="G15" s="341">
        <f>+SUMMARY!G13</f>
        <v>901.5554338</v>
      </c>
      <c r="H15" s="342" t="str">
        <f>+SUMMARY!H13</f>
        <v>#REF!</v>
      </c>
      <c r="I15" s="343">
        <f t="shared" si="1"/>
        <v>0.01765891624</v>
      </c>
      <c r="J15" s="344"/>
      <c r="K15" s="330"/>
      <c r="L15" s="330"/>
      <c r="M15" s="330"/>
      <c r="N15" s="330"/>
      <c r="O15" s="330"/>
      <c r="P15" s="330"/>
      <c r="Q15" s="330"/>
      <c r="R15" s="330"/>
      <c r="S15" s="330"/>
      <c r="T15" s="330"/>
      <c r="U15" s="330"/>
      <c r="V15" s="330"/>
      <c r="W15" s="330"/>
      <c r="X15" s="330"/>
      <c r="Y15" s="330"/>
      <c r="Z15" s="330"/>
      <c r="AA15" s="330"/>
      <c r="AB15" s="330"/>
      <c r="AC15" s="330"/>
      <c r="AD15" s="330"/>
    </row>
    <row r="16" ht="33.0" customHeight="1">
      <c r="A16" s="340">
        <f>+SUMMARY!A14</f>
        <v>44389</v>
      </c>
      <c r="B16" s="341">
        <f>+SUMMARY!B14</f>
        <v>27882.17335</v>
      </c>
      <c r="C16" s="341">
        <f>+SUMMARY!C14</f>
        <v>24367.71757</v>
      </c>
      <c r="D16" s="341">
        <f>+SUMMARY!D14</f>
        <v>377.427418</v>
      </c>
      <c r="E16" s="341">
        <f>+SUMMARY!E14</f>
        <v>208.2</v>
      </c>
      <c r="F16" s="341">
        <f>+SUMMARY!F14</f>
        <v>2080.605273</v>
      </c>
      <c r="G16" s="341">
        <f>+SUMMARY!G14</f>
        <v>848.2230938</v>
      </c>
      <c r="H16" s="342" t="str">
        <f>+SUMMARY!H14</f>
        <v/>
      </c>
      <c r="I16" s="343">
        <f t="shared" si="1"/>
        <v>0.01353651357</v>
      </c>
      <c r="J16" s="344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30"/>
      <c r="X16" s="330"/>
      <c r="Y16" s="330"/>
      <c r="Z16" s="330"/>
      <c r="AA16" s="330"/>
      <c r="AB16" s="330"/>
      <c r="AC16" s="330"/>
      <c r="AD16" s="330"/>
    </row>
    <row r="17" ht="33.0" customHeight="1">
      <c r="A17" s="340">
        <f>+SUMMARY!A15</f>
        <v>44390</v>
      </c>
      <c r="B17" s="341">
        <f>+SUMMARY!B15</f>
        <v>26538.482</v>
      </c>
      <c r="C17" s="341">
        <f>+SUMMARY!C15</f>
        <v>24498.42773</v>
      </c>
      <c r="D17" s="341">
        <f>+SUMMARY!D15</f>
        <v>328.727536</v>
      </c>
      <c r="E17" s="341">
        <f>+SUMMARY!E15</f>
        <v>119.4</v>
      </c>
      <c r="F17" s="341">
        <f>+SUMMARY!F15</f>
        <v>424.0533376</v>
      </c>
      <c r="G17" s="341">
        <f>+SUMMARY!G15</f>
        <v>1167.873395</v>
      </c>
      <c r="H17" s="342" t="str">
        <f>+SUMMARY!H15</f>
        <v/>
      </c>
      <c r="I17" s="343">
        <f t="shared" si="1"/>
        <v>0.01238682514</v>
      </c>
      <c r="J17" s="344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U17" s="345"/>
      <c r="V17" s="345"/>
      <c r="W17" s="345"/>
      <c r="X17" s="345"/>
      <c r="Y17" s="345"/>
      <c r="Z17" s="345"/>
      <c r="AA17" s="345"/>
      <c r="AB17" s="345"/>
      <c r="AC17" s="345"/>
      <c r="AD17" s="345"/>
    </row>
    <row r="18" ht="33.0" customHeight="1">
      <c r="A18" s="340">
        <f>+SUMMARY!A16</f>
        <v>44391</v>
      </c>
      <c r="B18" s="341">
        <f>+SUMMARY!B16</f>
        <v>42151.2799</v>
      </c>
      <c r="C18" s="341">
        <f>+SUMMARY!C16</f>
        <v>37374.15297</v>
      </c>
      <c r="D18" s="341">
        <f>+SUMMARY!D16</f>
        <v>623.691661</v>
      </c>
      <c r="E18" s="341">
        <f>+SUMMARY!E16</f>
        <v>267.6</v>
      </c>
      <c r="F18" s="341">
        <f>+SUMMARY!F16</f>
        <v>1663.373965</v>
      </c>
      <c r="G18" s="341">
        <f>+SUMMARY!G16</f>
        <v>2222.461301</v>
      </c>
      <c r="H18" s="342" t="str">
        <f>+SUMMARY!H16</f>
        <v/>
      </c>
      <c r="I18" s="343">
        <f t="shared" si="1"/>
        <v>0.01479650588</v>
      </c>
      <c r="J18" s="344"/>
      <c r="K18" s="345"/>
      <c r="L18" s="345"/>
      <c r="M18" s="345"/>
      <c r="N18" s="345"/>
      <c r="O18" s="345"/>
      <c r="P18" s="345"/>
      <c r="Q18" s="345"/>
      <c r="R18" s="345"/>
      <c r="S18" s="345"/>
      <c r="T18" s="345"/>
      <c r="U18" s="345"/>
      <c r="V18" s="345"/>
      <c r="W18" s="345"/>
      <c r="X18" s="345"/>
      <c r="Y18" s="345"/>
      <c r="Z18" s="345"/>
      <c r="AA18" s="345"/>
      <c r="AB18" s="345"/>
      <c r="AC18" s="345"/>
      <c r="AD18" s="345"/>
    </row>
    <row r="19" ht="33.0" customHeight="1">
      <c r="A19" s="340">
        <f>+SUMMARY!A17</f>
        <v>44392</v>
      </c>
      <c r="B19" s="341">
        <f>+SUMMARY!B17</f>
        <v>21921.8835</v>
      </c>
      <c r="C19" s="341">
        <f>+SUMMARY!C17</f>
        <v>18316.9901</v>
      </c>
      <c r="D19" s="341">
        <f>+SUMMARY!D17</f>
        <v>206.226277</v>
      </c>
      <c r="E19" s="341">
        <f>+SUMMARY!E17</f>
        <v>114</v>
      </c>
      <c r="F19" s="341">
        <f>+SUMMARY!F17</f>
        <v>1743.627475</v>
      </c>
      <c r="G19" s="341">
        <f>+SUMMARY!G17</f>
        <v>1541.039653</v>
      </c>
      <c r="H19" s="342" t="str">
        <f>+SUMMARY!H17</f>
        <v/>
      </c>
      <c r="I19" s="343">
        <f t="shared" si="1"/>
        <v>0.00940732474</v>
      </c>
      <c r="J19" s="344"/>
      <c r="K19" s="345"/>
      <c r="L19" s="345"/>
      <c r="M19" s="345"/>
      <c r="N19" s="345"/>
      <c r="O19" s="345"/>
      <c r="P19" s="345"/>
      <c r="Q19" s="345"/>
      <c r="R19" s="345"/>
      <c r="S19" s="345"/>
      <c r="T19" s="345"/>
      <c r="U19" s="345"/>
      <c r="V19" s="345"/>
      <c r="W19" s="345"/>
      <c r="X19" s="345"/>
      <c r="Y19" s="345"/>
      <c r="Z19" s="345"/>
      <c r="AA19" s="345"/>
      <c r="AB19" s="345"/>
      <c r="AC19" s="345"/>
      <c r="AD19" s="345"/>
    </row>
    <row r="20" ht="33.0" customHeight="1">
      <c r="A20" s="340">
        <f>+SUMMARY!A18</f>
        <v>44393</v>
      </c>
      <c r="B20" s="341">
        <f>+SUMMARY!B18</f>
        <v>15621.028</v>
      </c>
      <c r="C20" s="341">
        <f>+SUMMARY!C18</f>
        <v>13724.71038</v>
      </c>
      <c r="D20" s="341">
        <f>+SUMMARY!D18</f>
        <v>71.843904</v>
      </c>
      <c r="E20" s="341">
        <f>+SUMMARY!E18</f>
        <v>36</v>
      </c>
      <c r="F20" s="341">
        <f>+SUMMARY!F18</f>
        <v>1257.492754</v>
      </c>
      <c r="G20" s="341">
        <f>+SUMMARY!G18</f>
        <v>530.980962</v>
      </c>
      <c r="H20" s="342" t="str">
        <f>+SUMMARY!H18</f>
        <v/>
      </c>
      <c r="I20" s="343">
        <f t="shared" si="1"/>
        <v>0.004599179004</v>
      </c>
      <c r="J20" s="344"/>
      <c r="K20" s="345"/>
      <c r="L20" s="345"/>
      <c r="M20" s="345"/>
      <c r="N20" s="345"/>
      <c r="O20" s="345"/>
      <c r="P20" s="345"/>
      <c r="Q20" s="345"/>
      <c r="R20" s="345"/>
      <c r="S20" s="345"/>
      <c r="T20" s="345"/>
      <c r="U20" s="345"/>
      <c r="V20" s="345"/>
      <c r="W20" s="345"/>
      <c r="X20" s="345"/>
      <c r="Y20" s="345"/>
      <c r="Z20" s="345"/>
      <c r="AA20" s="345"/>
      <c r="AB20" s="345"/>
      <c r="AC20" s="345"/>
      <c r="AD20" s="345"/>
    </row>
    <row r="21" ht="33.0" customHeight="1">
      <c r="A21" s="340">
        <f>+SUMMARY!A19</f>
        <v>44396</v>
      </c>
      <c r="B21" s="341">
        <f>+SUMMARY!B19</f>
        <v>15391.307</v>
      </c>
      <c r="C21" s="341">
        <f>+SUMMARY!C19</f>
        <v>13772.1385</v>
      </c>
      <c r="D21" s="341">
        <f>+SUMMARY!D19</f>
        <v>0</v>
      </c>
      <c r="E21" s="341">
        <f>+SUMMARY!E19</f>
        <v>48</v>
      </c>
      <c r="F21" s="341">
        <f>+SUMMARY!F19</f>
        <v>1239.000214</v>
      </c>
      <c r="G21" s="341">
        <f>+SUMMARY!G19</f>
        <v>332.168287</v>
      </c>
      <c r="H21" s="342" t="str">
        <f>+SUMMARY!H19</f>
        <v/>
      </c>
      <c r="I21" s="343">
        <f t="shared" si="1"/>
        <v>0</v>
      </c>
      <c r="J21" s="344"/>
      <c r="K21" s="345"/>
      <c r="L21" s="345"/>
      <c r="M21" s="345"/>
      <c r="N21" s="345"/>
      <c r="O21" s="345"/>
      <c r="P21" s="345"/>
      <c r="Q21" s="345"/>
      <c r="R21" s="345"/>
      <c r="S21" s="345"/>
      <c r="T21" s="345"/>
      <c r="U21" s="345"/>
      <c r="V21" s="345"/>
      <c r="W21" s="345"/>
      <c r="X21" s="345"/>
      <c r="Y21" s="345"/>
      <c r="Z21" s="345"/>
      <c r="AA21" s="345"/>
      <c r="AB21" s="345"/>
      <c r="AC21" s="345"/>
      <c r="AD21" s="345"/>
    </row>
    <row r="22" ht="33.0" customHeight="1">
      <c r="A22" s="340">
        <f>+SUMMARY!A20</f>
        <v>44398</v>
      </c>
      <c r="B22" s="341">
        <f>+SUMMARY!B20</f>
        <v>38119.5787</v>
      </c>
      <c r="C22" s="341">
        <f>+SUMMARY!C20</f>
        <v>34902.05687</v>
      </c>
      <c r="D22" s="341">
        <f>+SUMMARY!D20</f>
        <v>275.7568</v>
      </c>
      <c r="E22" s="341">
        <f>+SUMMARY!E20</f>
        <v>119.4</v>
      </c>
      <c r="F22" s="341">
        <f>+SUMMARY!F20</f>
        <v>2784.813932</v>
      </c>
      <c r="G22" s="341">
        <f>+SUMMARY!G20</f>
        <v>37.55110288</v>
      </c>
      <c r="H22" s="342" t="str">
        <f>+SUMMARY!H20</f>
        <v/>
      </c>
      <c r="I22" s="343">
        <f t="shared" si="1"/>
        <v>0.007233993906</v>
      </c>
      <c r="J22" s="344"/>
      <c r="K22" s="345"/>
      <c r="L22" s="345"/>
      <c r="M22" s="345"/>
      <c r="N22" s="345"/>
      <c r="O22" s="345"/>
      <c r="P22" s="345"/>
      <c r="Q22" s="345"/>
      <c r="R22" s="345"/>
      <c r="S22" s="345"/>
      <c r="T22" s="345"/>
      <c r="U22" s="345"/>
      <c r="V22" s="345"/>
      <c r="W22" s="345"/>
      <c r="X22" s="345"/>
      <c r="Y22" s="345"/>
      <c r="Z22" s="345"/>
      <c r="AA22" s="345"/>
      <c r="AB22" s="345"/>
      <c r="AC22" s="345"/>
      <c r="AD22" s="345"/>
    </row>
    <row r="23" ht="33.0" customHeight="1">
      <c r="A23" s="340">
        <f>+SUMMARY!A21</f>
        <v>44403</v>
      </c>
      <c r="B23" s="341">
        <f>+SUMMARY!B21</f>
        <v>2227.035</v>
      </c>
      <c r="C23" s="341">
        <f>+SUMMARY!C21</f>
        <v>1016.11326</v>
      </c>
      <c r="D23" s="341">
        <f>+SUMMARY!D21</f>
        <v>0</v>
      </c>
      <c r="E23" s="341">
        <f>+SUMMARY!E21</f>
        <v>223.2</v>
      </c>
      <c r="F23" s="341">
        <f>+SUMMARY!F21</f>
        <v>166.4654655</v>
      </c>
      <c r="G23" s="341">
        <f>+SUMMARY!G21</f>
        <v>821.2562745</v>
      </c>
      <c r="H23" s="342" t="str">
        <f>+SUMMARY!H21</f>
        <v/>
      </c>
      <c r="I23" s="343">
        <f t="shared" si="1"/>
        <v>0</v>
      </c>
      <c r="J23" s="344"/>
      <c r="K23" s="345"/>
      <c r="L23" s="345"/>
      <c r="M23" s="345"/>
      <c r="N23" s="345"/>
      <c r="O23" s="345"/>
      <c r="P23" s="345"/>
      <c r="Q23" s="345"/>
      <c r="R23" s="345"/>
      <c r="S23" s="345"/>
      <c r="T23" s="345"/>
      <c r="U23" s="345"/>
      <c r="V23" s="345"/>
      <c r="W23" s="345"/>
      <c r="X23" s="345"/>
      <c r="Y23" s="345"/>
      <c r="Z23" s="345"/>
      <c r="AA23" s="345"/>
      <c r="AB23" s="345"/>
      <c r="AC23" s="345"/>
      <c r="AD23" s="345"/>
    </row>
    <row r="24" ht="33.0" customHeight="1">
      <c r="A24" s="340">
        <f>+SUMMARY!A22</f>
        <v>44405</v>
      </c>
      <c r="B24" s="341">
        <f>+SUMMARY!B22</f>
        <v>26639.44023</v>
      </c>
      <c r="C24" s="341">
        <f>+SUMMARY!C22</f>
        <v>22815.04193</v>
      </c>
      <c r="D24" s="341">
        <f>+SUMMARY!D22</f>
        <v>314.1260415</v>
      </c>
      <c r="E24" s="341">
        <f>+SUMMARY!E22</f>
        <v>211.8</v>
      </c>
      <c r="F24" s="341">
        <f>+SUMMARY!F22</f>
        <v>2193.676458</v>
      </c>
      <c r="G24" s="341">
        <f>+SUMMARY!G22</f>
        <v>1104.795804</v>
      </c>
      <c r="H24" s="342" t="str">
        <f>+SUMMARY!H22</f>
        <v/>
      </c>
      <c r="I24" s="343">
        <f t="shared" si="1"/>
        <v>0.01179176585</v>
      </c>
      <c r="J24" s="344"/>
      <c r="K24" s="345"/>
      <c r="L24" s="345"/>
      <c r="M24" s="345"/>
      <c r="N24" s="345"/>
      <c r="O24" s="345"/>
      <c r="P24" s="345"/>
      <c r="Q24" s="345"/>
      <c r="R24" s="345"/>
      <c r="S24" s="345"/>
      <c r="T24" s="345"/>
      <c r="U24" s="345"/>
      <c r="V24" s="345"/>
      <c r="W24" s="345"/>
      <c r="X24" s="345"/>
      <c r="Y24" s="345"/>
      <c r="Z24" s="345"/>
      <c r="AA24" s="345"/>
      <c r="AB24" s="345"/>
      <c r="AC24" s="345"/>
      <c r="AD24" s="345"/>
    </row>
    <row r="25" ht="33.0" customHeight="1">
      <c r="A25" s="340">
        <f>+SUMMARY!A23</f>
        <v>44407</v>
      </c>
      <c r="B25" s="341">
        <f>+SUMMARY!B23</f>
        <v>27923.4452</v>
      </c>
      <c r="C25" s="341">
        <f>+SUMMARY!C23</f>
        <v>24819.40632</v>
      </c>
      <c r="D25" s="341">
        <f>+SUMMARY!D23</f>
        <v>206.7182784</v>
      </c>
      <c r="E25" s="341">
        <f>+SUMMARY!E23</f>
        <v>165</v>
      </c>
      <c r="F25" s="341">
        <f>+SUMMARY!F23</f>
        <v>2225.907767</v>
      </c>
      <c r="G25" s="341">
        <f>+SUMMARY!G23</f>
        <v>506.4128377</v>
      </c>
      <c r="H25" s="342" t="str">
        <f>+SUMMARY!H23</f>
        <v/>
      </c>
      <c r="I25" s="343">
        <f t="shared" si="1"/>
        <v>0.007403036299</v>
      </c>
      <c r="J25" s="344"/>
      <c r="K25" s="345"/>
      <c r="L25" s="345"/>
      <c r="M25" s="345"/>
      <c r="N25" s="345"/>
      <c r="O25" s="345"/>
      <c r="P25" s="345"/>
      <c r="Q25" s="345"/>
      <c r="R25" s="345"/>
      <c r="S25" s="345"/>
      <c r="T25" s="345"/>
      <c r="U25" s="345"/>
      <c r="V25" s="345"/>
      <c r="W25" s="345"/>
      <c r="X25" s="345"/>
      <c r="Y25" s="345"/>
      <c r="Z25" s="345"/>
      <c r="AA25" s="345"/>
      <c r="AB25" s="345"/>
      <c r="AC25" s="345"/>
      <c r="AD25" s="345"/>
    </row>
    <row r="26" ht="33.0" customHeight="1">
      <c r="A26" s="340" t="str">
        <f>+SUMMARY!#REF!</f>
        <v>#ERROR!</v>
      </c>
      <c r="B26" s="341" t="str">
        <f>+SUMMARY!#REF!</f>
        <v>#ERROR!</v>
      </c>
      <c r="C26" s="341" t="str">
        <f>+SUMMARY!#REF!</f>
        <v>#ERROR!</v>
      </c>
      <c r="D26" s="341" t="str">
        <f>+SUMMARY!#REF!</f>
        <v>#ERROR!</v>
      </c>
      <c r="E26" s="341" t="str">
        <f>+SUMMARY!#REF!</f>
        <v>#ERROR!</v>
      </c>
      <c r="F26" s="341" t="str">
        <f>+SUMMARY!#REF!</f>
        <v>#ERROR!</v>
      </c>
      <c r="G26" s="341" t="str">
        <f>+SUMMARY!#REF!</f>
        <v>#ERROR!</v>
      </c>
      <c r="H26" s="342" t="str">
        <f>+SUMMARY!#REF!</f>
        <v>#ERROR!</v>
      </c>
      <c r="I26" s="343" t="str">
        <f t="shared" si="1"/>
        <v>#ERROR!</v>
      </c>
      <c r="J26" s="344"/>
      <c r="K26" s="345"/>
      <c r="L26" s="345"/>
      <c r="M26" s="345"/>
      <c r="N26" s="345"/>
      <c r="O26" s="345"/>
      <c r="P26" s="345"/>
      <c r="Q26" s="345"/>
      <c r="R26" s="345"/>
      <c r="S26" s="345"/>
      <c r="T26" s="345"/>
      <c r="U26" s="345"/>
      <c r="V26" s="345"/>
      <c r="W26" s="345"/>
      <c r="X26" s="345"/>
      <c r="Y26" s="345"/>
      <c r="Z26" s="345"/>
      <c r="AA26" s="345"/>
      <c r="AB26" s="345"/>
      <c r="AC26" s="345"/>
      <c r="AD26" s="345"/>
    </row>
    <row r="27" ht="33.0" customHeight="1">
      <c r="A27" s="340" t="str">
        <f>+SUMMARY!#REF!</f>
        <v>#ERROR!</v>
      </c>
      <c r="B27" s="341" t="str">
        <f>+SUMMARY!#REF!</f>
        <v>#ERROR!</v>
      </c>
      <c r="C27" s="341" t="str">
        <f>+SUMMARY!#REF!</f>
        <v>#ERROR!</v>
      </c>
      <c r="D27" s="341" t="str">
        <f>+SUMMARY!#REF!</f>
        <v>#ERROR!</v>
      </c>
      <c r="E27" s="341" t="str">
        <f>+SUMMARY!#REF!</f>
        <v>#ERROR!</v>
      </c>
      <c r="F27" s="341" t="str">
        <f>+SUMMARY!#REF!</f>
        <v>#ERROR!</v>
      </c>
      <c r="G27" s="341" t="str">
        <f>+SUMMARY!#REF!</f>
        <v>#ERROR!</v>
      </c>
      <c r="H27" s="342" t="str">
        <f>+SUMMARY!#REF!</f>
        <v>#ERROR!</v>
      </c>
      <c r="I27" s="343" t="str">
        <f t="shared" si="1"/>
        <v>#ERROR!</v>
      </c>
      <c r="J27" s="344"/>
      <c r="K27" s="345"/>
      <c r="L27" s="345"/>
      <c r="M27" s="345"/>
      <c r="N27" s="345"/>
      <c r="O27" s="345"/>
      <c r="P27" s="345"/>
      <c r="Q27" s="345"/>
      <c r="R27" s="345"/>
      <c r="S27" s="345"/>
      <c r="T27" s="345"/>
      <c r="U27" s="345"/>
      <c r="V27" s="345"/>
      <c r="W27" s="345"/>
      <c r="X27" s="345"/>
      <c r="Y27" s="345"/>
      <c r="Z27" s="345"/>
      <c r="AA27" s="345"/>
      <c r="AB27" s="345"/>
      <c r="AC27" s="345"/>
      <c r="AD27" s="345"/>
    </row>
    <row r="28" ht="33.0" customHeight="1">
      <c r="A28" s="340" t="str">
        <f>+SUMMARY!#REF!</f>
        <v>#ERROR!</v>
      </c>
      <c r="B28" s="341" t="str">
        <f>+SUMMARY!#REF!</f>
        <v>#ERROR!</v>
      </c>
      <c r="C28" s="341" t="str">
        <f>+SUMMARY!#REF!</f>
        <v>#ERROR!</v>
      </c>
      <c r="D28" s="341" t="str">
        <f>+SUMMARY!#REF!</f>
        <v>#ERROR!</v>
      </c>
      <c r="E28" s="341" t="str">
        <f>+SUMMARY!#REF!</f>
        <v>#ERROR!</v>
      </c>
      <c r="F28" s="341" t="str">
        <f>+SUMMARY!#REF!</f>
        <v>#ERROR!</v>
      </c>
      <c r="G28" s="341" t="str">
        <f>+SUMMARY!#REF!</f>
        <v>#ERROR!</v>
      </c>
      <c r="H28" s="342" t="str">
        <f>+SUMMARY!#REF!</f>
        <v>#ERROR!</v>
      </c>
      <c r="I28" s="343" t="str">
        <f t="shared" si="1"/>
        <v>#ERROR!</v>
      </c>
      <c r="J28" s="344"/>
      <c r="K28" s="345"/>
      <c r="L28" s="345"/>
      <c r="M28" s="345"/>
      <c r="N28" s="345"/>
      <c r="O28" s="345"/>
      <c r="P28" s="345"/>
      <c r="Q28" s="345"/>
      <c r="R28" s="345"/>
      <c r="S28" s="345"/>
      <c r="T28" s="345"/>
      <c r="U28" s="345"/>
      <c r="V28" s="345"/>
      <c r="W28" s="345"/>
      <c r="X28" s="345"/>
      <c r="Y28" s="345"/>
      <c r="Z28" s="345"/>
      <c r="AA28" s="345"/>
      <c r="AB28" s="345"/>
      <c r="AC28" s="345"/>
      <c r="AD28" s="345"/>
    </row>
    <row r="29" ht="33.0" customHeight="1">
      <c r="A29" s="340" t="str">
        <f>+SUMMARY!#REF!</f>
        <v>#ERROR!</v>
      </c>
      <c r="B29" s="341" t="str">
        <f>+SUMMARY!#REF!</f>
        <v>#ERROR!</v>
      </c>
      <c r="C29" s="341" t="str">
        <f>+SUMMARY!#REF!</f>
        <v>#ERROR!</v>
      </c>
      <c r="D29" s="341" t="str">
        <f>+SUMMARY!#REF!</f>
        <v>#ERROR!</v>
      </c>
      <c r="E29" s="341" t="str">
        <f>+SUMMARY!#REF!</f>
        <v>#ERROR!</v>
      </c>
      <c r="F29" s="341" t="str">
        <f>+SUMMARY!#REF!</f>
        <v>#ERROR!</v>
      </c>
      <c r="G29" s="341" t="str">
        <f>+SUMMARY!#REF!</f>
        <v>#ERROR!</v>
      </c>
      <c r="H29" s="342" t="str">
        <f>+SUMMARY!#REF!</f>
        <v>#ERROR!</v>
      </c>
      <c r="I29" s="343" t="str">
        <f t="shared" si="1"/>
        <v>#ERROR!</v>
      </c>
      <c r="J29" s="344"/>
      <c r="K29" s="345"/>
      <c r="L29" s="345"/>
      <c r="M29" s="345"/>
      <c r="N29" s="345"/>
      <c r="O29" s="345"/>
      <c r="P29" s="345"/>
      <c r="Q29" s="345"/>
      <c r="R29" s="345"/>
      <c r="S29" s="345"/>
      <c r="T29" s="345"/>
      <c r="U29" s="345"/>
      <c r="V29" s="345"/>
      <c r="W29" s="345"/>
      <c r="X29" s="345"/>
      <c r="Y29" s="345"/>
      <c r="Z29" s="345"/>
      <c r="AA29" s="345"/>
      <c r="AB29" s="345"/>
      <c r="AC29" s="345"/>
      <c r="AD29" s="345"/>
    </row>
    <row r="30" ht="33.0" customHeight="1">
      <c r="A30" s="340" t="str">
        <f>+SUMMARY!#REF!</f>
        <v>#ERROR!</v>
      </c>
      <c r="B30" s="341" t="str">
        <f>+SUMMARY!#REF!</f>
        <v>#ERROR!</v>
      </c>
      <c r="C30" s="341" t="str">
        <f>+SUMMARY!#REF!</f>
        <v>#ERROR!</v>
      </c>
      <c r="D30" s="341" t="str">
        <f>+SUMMARY!#REF!</f>
        <v>#ERROR!</v>
      </c>
      <c r="E30" s="341" t="str">
        <f>+SUMMARY!#REF!</f>
        <v>#ERROR!</v>
      </c>
      <c r="F30" s="341" t="str">
        <f>+SUMMARY!#REF!</f>
        <v>#ERROR!</v>
      </c>
      <c r="G30" s="341" t="str">
        <f>+SUMMARY!#REF!</f>
        <v>#ERROR!</v>
      </c>
      <c r="H30" s="342" t="str">
        <f>+SUMMARY!#REF!</f>
        <v>#ERROR!</v>
      </c>
      <c r="I30" s="343" t="str">
        <f t="shared" si="1"/>
        <v>#ERROR!</v>
      </c>
      <c r="J30" s="344"/>
      <c r="K30" s="345"/>
      <c r="L30" s="345"/>
      <c r="M30" s="345"/>
      <c r="N30" s="345"/>
      <c r="O30" s="345"/>
      <c r="P30" s="345"/>
      <c r="Q30" s="345"/>
      <c r="R30" s="345"/>
      <c r="S30" s="345"/>
      <c r="T30" s="345"/>
      <c r="U30" s="345"/>
      <c r="V30" s="345"/>
      <c r="W30" s="345"/>
      <c r="X30" s="345"/>
      <c r="Y30" s="345"/>
      <c r="Z30" s="345"/>
      <c r="AA30" s="345"/>
      <c r="AB30" s="345"/>
      <c r="AC30" s="345"/>
      <c r="AD30" s="345"/>
    </row>
    <row r="31" ht="33.0" customHeight="1">
      <c r="A31" s="340" t="str">
        <f>+SUMMARY!#REF!</f>
        <v>#ERROR!</v>
      </c>
      <c r="B31" s="341" t="str">
        <f>+SUMMARY!#REF!</f>
        <v>#ERROR!</v>
      </c>
      <c r="C31" s="341" t="str">
        <f>+SUMMARY!#REF!</f>
        <v>#ERROR!</v>
      </c>
      <c r="D31" s="341" t="str">
        <f>+SUMMARY!#REF!</f>
        <v>#ERROR!</v>
      </c>
      <c r="E31" s="341" t="str">
        <f>+SUMMARY!#REF!</f>
        <v>#ERROR!</v>
      </c>
      <c r="F31" s="341" t="str">
        <f>+SUMMARY!#REF!</f>
        <v>#ERROR!</v>
      </c>
      <c r="G31" s="341" t="str">
        <f>+SUMMARY!#REF!</f>
        <v>#ERROR!</v>
      </c>
      <c r="H31" s="342" t="str">
        <f>+SUMMARY!#REF!</f>
        <v>#ERROR!</v>
      </c>
      <c r="I31" s="343" t="str">
        <f t="shared" si="1"/>
        <v>#ERROR!</v>
      </c>
      <c r="J31" s="344"/>
      <c r="K31" s="345"/>
      <c r="L31" s="345"/>
      <c r="M31" s="345"/>
      <c r="N31" s="345"/>
      <c r="O31" s="345"/>
      <c r="P31" s="345"/>
      <c r="Q31" s="345"/>
      <c r="R31" s="345"/>
      <c r="S31" s="345"/>
      <c r="T31" s="345"/>
      <c r="U31" s="345"/>
      <c r="V31" s="345"/>
      <c r="W31" s="345"/>
      <c r="X31" s="345"/>
      <c r="Y31" s="345"/>
      <c r="Z31" s="345"/>
      <c r="AA31" s="345"/>
      <c r="AB31" s="345"/>
      <c r="AC31" s="345"/>
      <c r="AD31" s="345"/>
    </row>
    <row r="32" ht="33.0" customHeight="1">
      <c r="A32" s="340" t="str">
        <f>+SUMMARY!#REF!</f>
        <v>#ERROR!</v>
      </c>
      <c r="B32" s="341" t="str">
        <f>+SUMMARY!#REF!</f>
        <v>#ERROR!</v>
      </c>
      <c r="C32" s="341" t="str">
        <f>+SUMMARY!#REF!</f>
        <v>#ERROR!</v>
      </c>
      <c r="D32" s="341" t="str">
        <f>+SUMMARY!#REF!</f>
        <v>#ERROR!</v>
      </c>
      <c r="E32" s="341" t="str">
        <f>+SUMMARY!#REF!</f>
        <v>#ERROR!</v>
      </c>
      <c r="F32" s="341" t="str">
        <f>+SUMMARY!#REF!</f>
        <v>#ERROR!</v>
      </c>
      <c r="G32" s="341" t="str">
        <f>+SUMMARY!#REF!</f>
        <v>#ERROR!</v>
      </c>
      <c r="H32" s="342" t="str">
        <f>+SUMMARY!#REF!</f>
        <v>#ERROR!</v>
      </c>
      <c r="I32" s="343" t="str">
        <f t="shared" si="1"/>
        <v>#ERROR!</v>
      </c>
      <c r="J32" s="344"/>
      <c r="K32" s="345"/>
      <c r="L32" s="345"/>
      <c r="M32" s="345"/>
      <c r="N32" s="345"/>
      <c r="O32" s="345"/>
      <c r="P32" s="345"/>
      <c r="Q32" s="345"/>
      <c r="R32" s="345"/>
      <c r="S32" s="345"/>
      <c r="T32" s="345"/>
      <c r="U32" s="345"/>
      <c r="V32" s="345"/>
      <c r="W32" s="345"/>
      <c r="X32" s="345"/>
      <c r="Y32" s="345"/>
      <c r="Z32" s="345"/>
      <c r="AA32" s="345"/>
      <c r="AB32" s="345"/>
      <c r="AC32" s="345"/>
      <c r="AD32" s="345"/>
    </row>
    <row r="33" ht="33.0" customHeight="1">
      <c r="A33" s="340" t="str">
        <f>+SUMMARY!#REF!</f>
        <v>#ERROR!</v>
      </c>
      <c r="B33" s="341" t="str">
        <f>+SUMMARY!#REF!</f>
        <v>#ERROR!</v>
      </c>
      <c r="C33" s="341" t="str">
        <f>+SUMMARY!#REF!</f>
        <v>#ERROR!</v>
      </c>
      <c r="D33" s="341" t="str">
        <f>+SUMMARY!#REF!</f>
        <v>#ERROR!</v>
      </c>
      <c r="E33" s="341" t="str">
        <f>+SUMMARY!#REF!</f>
        <v>#ERROR!</v>
      </c>
      <c r="F33" s="341" t="str">
        <f>+SUMMARY!#REF!</f>
        <v>#ERROR!</v>
      </c>
      <c r="G33" s="341" t="str">
        <f>+SUMMARY!#REF!</f>
        <v>#ERROR!</v>
      </c>
      <c r="H33" s="342" t="str">
        <f>+SUMMARY!#REF!</f>
        <v>#ERROR!</v>
      </c>
      <c r="I33" s="343" t="str">
        <f t="shared" si="1"/>
        <v>#ERROR!</v>
      </c>
      <c r="J33" s="344"/>
      <c r="K33" s="345"/>
      <c r="L33" s="345"/>
      <c r="M33" s="345"/>
      <c r="N33" s="345"/>
      <c r="O33" s="345"/>
      <c r="P33" s="345"/>
      <c r="Q33" s="345"/>
      <c r="R33" s="345"/>
      <c r="S33" s="345"/>
      <c r="T33" s="345"/>
      <c r="U33" s="345"/>
      <c r="V33" s="345"/>
      <c r="W33" s="345"/>
      <c r="X33" s="345"/>
      <c r="Y33" s="345"/>
      <c r="Z33" s="345"/>
      <c r="AA33" s="345"/>
      <c r="AB33" s="345"/>
      <c r="AC33" s="345"/>
      <c r="AD33" s="345"/>
    </row>
    <row r="34" ht="33.0" customHeight="1">
      <c r="A34" s="340" t="str">
        <f>+SUMMARY!#REF!</f>
        <v>#ERROR!</v>
      </c>
      <c r="B34" s="341" t="str">
        <f>+SUMMARY!#REF!</f>
        <v>#ERROR!</v>
      </c>
      <c r="C34" s="341" t="str">
        <f>+SUMMARY!#REF!</f>
        <v>#ERROR!</v>
      </c>
      <c r="D34" s="341" t="str">
        <f>+SUMMARY!#REF!</f>
        <v>#ERROR!</v>
      </c>
      <c r="E34" s="341" t="str">
        <f>+SUMMARY!#REF!</f>
        <v>#ERROR!</v>
      </c>
      <c r="F34" s="341" t="str">
        <f>+SUMMARY!#REF!</f>
        <v>#ERROR!</v>
      </c>
      <c r="G34" s="341" t="str">
        <f>+SUMMARY!#REF!</f>
        <v>#ERROR!</v>
      </c>
      <c r="H34" s="342" t="str">
        <f>+SUMMARY!#REF!</f>
        <v>#ERROR!</v>
      </c>
      <c r="I34" s="343" t="str">
        <f t="shared" si="1"/>
        <v>#ERROR!</v>
      </c>
      <c r="J34" s="344"/>
      <c r="K34" s="345"/>
      <c r="L34" s="345"/>
      <c r="M34" s="345"/>
      <c r="N34" s="345"/>
      <c r="O34" s="345"/>
      <c r="P34" s="345"/>
      <c r="Q34" s="345"/>
      <c r="R34" s="345"/>
      <c r="S34" s="345"/>
      <c r="T34" s="345"/>
      <c r="U34" s="345"/>
      <c r="V34" s="345"/>
      <c r="W34" s="345"/>
      <c r="X34" s="345"/>
      <c r="Y34" s="345"/>
      <c r="Z34" s="345"/>
      <c r="AA34" s="345"/>
      <c r="AB34" s="345"/>
      <c r="AC34" s="345"/>
      <c r="AD34" s="345"/>
    </row>
    <row r="35" ht="33.0" customHeight="1">
      <c r="A35" s="340" t="str">
        <f>+SUMMARY!#REF!</f>
        <v>#ERROR!</v>
      </c>
      <c r="B35" s="341" t="str">
        <f>+SUMMARY!#REF!</f>
        <v>#ERROR!</v>
      </c>
      <c r="C35" s="341" t="str">
        <f>+SUMMARY!#REF!</f>
        <v>#ERROR!</v>
      </c>
      <c r="D35" s="341" t="str">
        <f>+SUMMARY!#REF!</f>
        <v>#ERROR!</v>
      </c>
      <c r="E35" s="341" t="str">
        <f>+SUMMARY!#REF!</f>
        <v>#ERROR!</v>
      </c>
      <c r="F35" s="341" t="str">
        <f>+SUMMARY!#REF!</f>
        <v>#ERROR!</v>
      </c>
      <c r="G35" s="341" t="str">
        <f>+SUMMARY!#REF!</f>
        <v>#ERROR!</v>
      </c>
      <c r="H35" s="342" t="str">
        <f>+SUMMARY!#REF!</f>
        <v>#ERROR!</v>
      </c>
      <c r="I35" s="343" t="str">
        <f t="shared" si="1"/>
        <v>#ERROR!</v>
      </c>
      <c r="J35" s="344"/>
      <c r="K35" s="345"/>
      <c r="L35" s="345"/>
      <c r="M35" s="345"/>
      <c r="N35" s="345"/>
      <c r="O35" s="345"/>
      <c r="P35" s="345"/>
      <c r="Q35" s="345"/>
      <c r="R35" s="345"/>
      <c r="S35" s="345"/>
      <c r="T35" s="345"/>
      <c r="U35" s="345"/>
      <c r="V35" s="345"/>
      <c r="W35" s="345"/>
      <c r="X35" s="345"/>
      <c r="Y35" s="345"/>
      <c r="Z35" s="345"/>
      <c r="AA35" s="345"/>
      <c r="AB35" s="345"/>
      <c r="AC35" s="345"/>
      <c r="AD35" s="345"/>
    </row>
    <row r="36" ht="33.0" customHeight="1">
      <c r="A36" s="340" t="str">
        <f>+SUMMARY!#REF!</f>
        <v>#ERROR!</v>
      </c>
      <c r="B36" s="341" t="str">
        <f>+SUMMARY!#REF!</f>
        <v>#ERROR!</v>
      </c>
      <c r="C36" s="341" t="str">
        <f>+SUMMARY!#REF!</f>
        <v>#ERROR!</v>
      </c>
      <c r="D36" s="341" t="str">
        <f>+SUMMARY!#REF!</f>
        <v>#ERROR!</v>
      </c>
      <c r="E36" s="341" t="str">
        <f>+SUMMARY!#REF!</f>
        <v>#ERROR!</v>
      </c>
      <c r="F36" s="341" t="str">
        <f>+SUMMARY!#REF!</f>
        <v>#ERROR!</v>
      </c>
      <c r="G36" s="341" t="str">
        <f>+SUMMARY!#REF!</f>
        <v>#ERROR!</v>
      </c>
      <c r="H36" s="342" t="str">
        <f>+SUMMARY!#REF!</f>
        <v>#ERROR!</v>
      </c>
      <c r="I36" s="343" t="str">
        <f t="shared" si="1"/>
        <v>#ERROR!</v>
      </c>
      <c r="J36" s="344"/>
      <c r="K36" s="345"/>
      <c r="L36" s="345"/>
      <c r="M36" s="345"/>
      <c r="N36" s="345"/>
      <c r="O36" s="345"/>
      <c r="P36" s="345"/>
      <c r="Q36" s="345"/>
      <c r="R36" s="345"/>
      <c r="S36" s="345"/>
      <c r="T36" s="345"/>
      <c r="U36" s="345"/>
      <c r="V36" s="345"/>
      <c r="W36" s="345"/>
      <c r="X36" s="345"/>
      <c r="Y36" s="345"/>
      <c r="Z36" s="345"/>
      <c r="AA36" s="345"/>
      <c r="AB36" s="345"/>
      <c r="AC36" s="345"/>
      <c r="AD36" s="345"/>
    </row>
    <row r="37" ht="33.0" customHeight="1">
      <c r="A37" s="340" t="str">
        <f>+SUMMARY!#REF!</f>
        <v>#ERROR!</v>
      </c>
      <c r="B37" s="341" t="str">
        <f>+SUMMARY!#REF!</f>
        <v>#ERROR!</v>
      </c>
      <c r="C37" s="341" t="str">
        <f>+SUMMARY!#REF!</f>
        <v>#ERROR!</v>
      </c>
      <c r="D37" s="341" t="str">
        <f>+SUMMARY!#REF!</f>
        <v>#ERROR!</v>
      </c>
      <c r="E37" s="341" t="str">
        <f>+SUMMARY!#REF!</f>
        <v>#ERROR!</v>
      </c>
      <c r="F37" s="341" t="str">
        <f>+SUMMARY!#REF!</f>
        <v>#ERROR!</v>
      </c>
      <c r="G37" s="341" t="str">
        <f>+SUMMARY!#REF!</f>
        <v>#ERROR!</v>
      </c>
      <c r="H37" s="342" t="str">
        <f>+SUMMARY!#REF!</f>
        <v>#ERROR!</v>
      </c>
      <c r="I37" s="343" t="str">
        <f t="shared" si="1"/>
        <v>#ERROR!</v>
      </c>
      <c r="J37" s="344"/>
      <c r="K37" s="345"/>
      <c r="L37" s="345"/>
      <c r="M37" s="345"/>
      <c r="N37" s="345"/>
      <c r="O37" s="345"/>
      <c r="P37" s="345"/>
      <c r="Q37" s="345"/>
      <c r="R37" s="345"/>
      <c r="S37" s="345"/>
      <c r="T37" s="345"/>
      <c r="U37" s="345"/>
      <c r="V37" s="345"/>
      <c r="W37" s="345"/>
      <c r="X37" s="345"/>
      <c r="Y37" s="345"/>
      <c r="Z37" s="345"/>
      <c r="AA37" s="345"/>
      <c r="AB37" s="345"/>
      <c r="AC37" s="345"/>
      <c r="AD37" s="345"/>
    </row>
    <row r="38" ht="30.0" customHeight="1">
      <c r="A38" s="346" t="s">
        <v>133</v>
      </c>
      <c r="B38" s="347" t="str">
        <f t="shared" ref="B38:G38" si="2">SUM(B8:B37)</f>
        <v>#ERROR!</v>
      </c>
      <c r="C38" s="347" t="str">
        <f t="shared" si="2"/>
        <v>#ERROR!</v>
      </c>
      <c r="D38" s="347" t="str">
        <f t="shared" si="2"/>
        <v>#ERROR!</v>
      </c>
      <c r="E38" s="347" t="str">
        <f t="shared" si="2"/>
        <v>#ERROR!</v>
      </c>
      <c r="F38" s="347" t="str">
        <f t="shared" si="2"/>
        <v>#ERROR!</v>
      </c>
      <c r="G38" s="347" t="str">
        <f t="shared" si="2"/>
        <v>#ERROR!</v>
      </c>
      <c r="H38" s="348"/>
      <c r="I38" s="349" t="str">
        <f t="shared" si="1"/>
        <v>#ERROR!</v>
      </c>
      <c r="J38" s="350"/>
      <c r="K38" s="330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0"/>
      <c r="W38" s="330"/>
      <c r="X38" s="330"/>
      <c r="Y38" s="330"/>
      <c r="Z38" s="330"/>
      <c r="AA38" s="330"/>
      <c r="AB38" s="330"/>
      <c r="AC38" s="330"/>
      <c r="AD38" s="330"/>
    </row>
    <row r="39" ht="24.75" customHeight="1">
      <c r="A39" s="351" t="s">
        <v>49</v>
      </c>
      <c r="B39" s="352"/>
      <c r="C39" s="353" t="str">
        <f>+C38/B38</f>
        <v>#ERROR!</v>
      </c>
      <c r="D39" s="354" t="str">
        <f>+D38/B38</f>
        <v>#ERROR!</v>
      </c>
      <c r="E39" s="353" t="str">
        <f>+E38/B38</f>
        <v>#ERROR!</v>
      </c>
      <c r="F39" s="353" t="str">
        <f>+F38/B38</f>
        <v>#ERROR!</v>
      </c>
      <c r="G39" s="353" t="str">
        <f>+G38/B38</f>
        <v>#ERROR!</v>
      </c>
      <c r="H39" s="355" t="str">
        <f>+SUMMARY!H25</f>
        <v/>
      </c>
      <c r="I39" s="356"/>
      <c r="J39" s="357"/>
      <c r="K39" s="330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0"/>
      <c r="W39" s="330"/>
      <c r="X39" s="330"/>
      <c r="Y39" s="330"/>
      <c r="Z39" s="330"/>
      <c r="AA39" s="330"/>
      <c r="AB39" s="330"/>
      <c r="AC39" s="330"/>
      <c r="AD39" s="330"/>
    </row>
    <row r="40" ht="33.75" customHeight="1">
      <c r="A40" s="358" t="s">
        <v>134</v>
      </c>
      <c r="B40" s="359"/>
      <c r="C40" s="360"/>
      <c r="D40" s="360">
        <v>0.0053</v>
      </c>
      <c r="E40" s="360">
        <v>0.0084</v>
      </c>
      <c r="F40" s="360"/>
      <c r="G40" s="361">
        <v>0.0061</v>
      </c>
      <c r="H40" s="362"/>
      <c r="I40" s="330"/>
      <c r="J40" s="330"/>
      <c r="K40" s="330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30"/>
      <c r="AC40" s="330"/>
      <c r="AD40" s="330"/>
    </row>
    <row r="41" ht="40.5" customHeight="1">
      <c r="A41" s="363"/>
      <c r="B41" s="330"/>
      <c r="C41" s="330"/>
      <c r="D41" s="330" t="s">
        <v>135</v>
      </c>
      <c r="E41" s="330"/>
      <c r="F41" s="364" t="str">
        <f>+D38+E38+F38+G38</f>
        <v>#ERROR!</v>
      </c>
      <c r="G41" s="330"/>
      <c r="H41" s="365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30"/>
      <c r="X41" s="330"/>
      <c r="Y41" s="330"/>
      <c r="Z41" s="330"/>
      <c r="AA41" s="330"/>
      <c r="AB41" s="330"/>
      <c r="AC41" s="330"/>
      <c r="AD41" s="330"/>
    </row>
    <row r="42" ht="23.25" customHeight="1">
      <c r="A42" s="363"/>
      <c r="B42" s="330"/>
      <c r="C42" s="330"/>
      <c r="D42" s="330" t="s">
        <v>136</v>
      </c>
      <c r="E42" s="330"/>
      <c r="F42" s="366" t="str">
        <f>+F41/B38</f>
        <v>#ERROR!</v>
      </c>
      <c r="G42" s="330"/>
      <c r="H42" s="365"/>
      <c r="I42" s="330"/>
      <c r="J42" s="330"/>
      <c r="K42" s="330"/>
      <c r="L42" s="330"/>
      <c r="M42" s="330"/>
      <c r="N42" s="330"/>
      <c r="O42" s="330"/>
      <c r="P42" s="330"/>
      <c r="Q42" s="330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30"/>
      <c r="AC42" s="330"/>
      <c r="AD42" s="330"/>
    </row>
    <row r="43" ht="23.25" customHeight="1">
      <c r="A43" s="363"/>
      <c r="B43" s="330"/>
      <c r="C43" s="330"/>
      <c r="D43" s="330" t="s">
        <v>137</v>
      </c>
      <c r="E43" s="330"/>
      <c r="F43" s="366" t="str">
        <f t="shared" ref="F43:F44" si="3">+D39+E39+G39</f>
        <v>#ERROR!</v>
      </c>
      <c r="G43" s="330"/>
      <c r="H43" s="365"/>
      <c r="I43" s="330"/>
      <c r="J43" s="330"/>
      <c r="K43" s="330"/>
      <c r="L43" s="330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30"/>
      <c r="Y43" s="330"/>
      <c r="Z43" s="330"/>
      <c r="AA43" s="330"/>
      <c r="AB43" s="330"/>
      <c r="AC43" s="330"/>
      <c r="AD43" s="330"/>
    </row>
    <row r="44" ht="23.25" customHeight="1">
      <c r="A44" s="363"/>
      <c r="B44" s="330"/>
      <c r="C44" s="329" t="s">
        <v>138</v>
      </c>
      <c r="D44" s="329"/>
      <c r="E44" s="329"/>
      <c r="F44" s="333">
        <f t="shared" si="3"/>
        <v>0.0198</v>
      </c>
      <c r="G44" s="330"/>
      <c r="H44" s="365"/>
      <c r="I44" s="330"/>
      <c r="J44" s="330"/>
      <c r="K44" s="330"/>
      <c r="L44" s="330"/>
      <c r="M44" s="330"/>
      <c r="N44" s="330"/>
      <c r="O44" s="330"/>
      <c r="P44" s="330"/>
      <c r="Q44" s="330"/>
      <c r="R44" s="330"/>
      <c r="S44" s="330"/>
      <c r="T44" s="330"/>
      <c r="U44" s="330"/>
      <c r="V44" s="330"/>
      <c r="W44" s="330"/>
      <c r="X44" s="330"/>
      <c r="Y44" s="330"/>
      <c r="Z44" s="330"/>
      <c r="AA44" s="330"/>
      <c r="AB44" s="330"/>
      <c r="AC44" s="330"/>
      <c r="AD44" s="330"/>
    </row>
    <row r="45" ht="23.25" customHeight="1">
      <c r="A45" s="363" t="s">
        <v>139</v>
      </c>
      <c r="B45" s="330"/>
      <c r="C45" s="330"/>
      <c r="D45" s="367">
        <v>9.0</v>
      </c>
      <c r="E45" s="330"/>
      <c r="F45" s="330"/>
      <c r="G45" s="330"/>
      <c r="H45" s="365"/>
      <c r="I45" s="330"/>
      <c r="J45" s="330"/>
      <c r="K45" s="330"/>
      <c r="L45" s="330"/>
      <c r="M45" s="330"/>
      <c r="N45" s="330"/>
      <c r="O45" s="330"/>
      <c r="P45" s="330"/>
      <c r="Q45" s="330"/>
      <c r="R45" s="330"/>
      <c r="S45" s="330"/>
      <c r="T45" s="330"/>
      <c r="U45" s="330"/>
      <c r="V45" s="330"/>
      <c r="W45" s="330"/>
      <c r="X45" s="330"/>
      <c r="Y45" s="330"/>
      <c r="Z45" s="330"/>
      <c r="AA45" s="330"/>
      <c r="AB45" s="330"/>
      <c r="AC45" s="330"/>
      <c r="AD45" s="330"/>
    </row>
    <row r="46" ht="23.25" customHeight="1">
      <c r="A46" s="363"/>
      <c r="B46" s="330"/>
      <c r="C46" s="330" t="s">
        <v>140</v>
      </c>
      <c r="D46" s="368" t="str">
        <f t="shared" ref="D46:E46" si="4">+$D$45*D38</f>
        <v>#ERROR!</v>
      </c>
      <c r="E46" s="368" t="str">
        <f t="shared" si="4"/>
        <v>#ERROR!</v>
      </c>
      <c r="F46" s="368"/>
      <c r="G46" s="368" t="str">
        <f>+$D$45*G38</f>
        <v>#ERROR!</v>
      </c>
      <c r="H46" s="365"/>
      <c r="I46" s="330"/>
      <c r="J46" s="330"/>
      <c r="K46" s="330"/>
      <c r="L46" s="330"/>
      <c r="M46" s="330"/>
      <c r="N46" s="330"/>
      <c r="O46" s="330"/>
      <c r="P46" s="330"/>
      <c r="Q46" s="330"/>
      <c r="R46" s="330"/>
      <c r="S46" s="330"/>
      <c r="T46" s="330"/>
      <c r="U46" s="330"/>
      <c r="V46" s="330"/>
      <c r="W46" s="330"/>
      <c r="X46" s="330"/>
      <c r="Y46" s="330"/>
      <c r="Z46" s="330"/>
      <c r="AA46" s="330"/>
      <c r="AB46" s="330"/>
      <c r="AC46" s="330"/>
      <c r="AD46" s="330"/>
    </row>
    <row r="47" ht="24.0" customHeight="1">
      <c r="A47" s="369"/>
      <c r="B47" s="370"/>
      <c r="C47" s="370"/>
      <c r="D47" s="370"/>
      <c r="E47" s="370"/>
      <c r="F47" s="370"/>
      <c r="G47" s="370"/>
      <c r="H47" s="371"/>
      <c r="I47" s="330"/>
      <c r="J47" s="330"/>
      <c r="K47" s="330"/>
      <c r="L47" s="330"/>
      <c r="M47" s="330"/>
      <c r="N47" s="330"/>
      <c r="O47" s="330"/>
      <c r="P47" s="330"/>
      <c r="Q47" s="330"/>
      <c r="R47" s="330"/>
      <c r="S47" s="330"/>
      <c r="T47" s="330"/>
      <c r="U47" s="330"/>
      <c r="V47" s="330"/>
      <c r="W47" s="330"/>
      <c r="X47" s="330"/>
      <c r="Y47" s="330"/>
      <c r="Z47" s="330"/>
      <c r="AA47" s="330"/>
      <c r="AB47" s="330"/>
      <c r="AC47" s="330"/>
      <c r="AD47" s="330"/>
    </row>
    <row r="48" ht="23.25" customHeight="1">
      <c r="A48" s="330"/>
      <c r="B48" s="330"/>
      <c r="C48" s="330"/>
      <c r="D48" s="330"/>
      <c r="E48" s="330"/>
      <c r="F48" s="330"/>
      <c r="G48" s="330"/>
      <c r="H48" s="330"/>
      <c r="I48" s="330"/>
      <c r="J48" s="330"/>
      <c r="K48" s="330"/>
      <c r="L48" s="330"/>
      <c r="M48" s="330"/>
      <c r="N48" s="330"/>
      <c r="O48" s="330"/>
      <c r="P48" s="330"/>
      <c r="Q48" s="330"/>
      <c r="R48" s="330"/>
      <c r="S48" s="330"/>
      <c r="T48" s="330"/>
      <c r="U48" s="330"/>
      <c r="V48" s="330"/>
      <c r="W48" s="330"/>
      <c r="X48" s="330"/>
      <c r="Y48" s="330"/>
      <c r="Z48" s="330"/>
      <c r="AA48" s="330"/>
      <c r="AB48" s="330"/>
      <c r="AC48" s="330"/>
      <c r="AD48" s="330"/>
    </row>
    <row r="49" ht="23.25" customHeight="1">
      <c r="A49" s="330"/>
      <c r="B49" s="330"/>
      <c r="C49" s="330"/>
      <c r="D49" s="330"/>
      <c r="E49" s="330"/>
      <c r="F49" s="372"/>
      <c r="G49" s="330"/>
      <c r="H49" s="330"/>
      <c r="I49" s="330"/>
      <c r="J49" s="330"/>
      <c r="K49" s="330"/>
      <c r="L49" s="330"/>
      <c r="M49" s="330"/>
      <c r="N49" s="330"/>
      <c r="O49" s="330"/>
      <c r="P49" s="330"/>
      <c r="Q49" s="330"/>
      <c r="R49" s="330"/>
      <c r="S49" s="330"/>
      <c r="T49" s="330"/>
      <c r="U49" s="330"/>
      <c r="V49" s="330"/>
      <c r="W49" s="330"/>
      <c r="X49" s="330"/>
      <c r="Y49" s="330"/>
      <c r="Z49" s="330"/>
      <c r="AA49" s="330"/>
      <c r="AB49" s="330"/>
      <c r="AC49" s="330"/>
      <c r="AD49" s="330"/>
    </row>
    <row r="50" ht="23.25" customHeight="1">
      <c r="A50" s="330"/>
      <c r="B50" s="330"/>
      <c r="C50" s="330"/>
      <c r="D50" s="330"/>
      <c r="E50" s="372"/>
      <c r="F50" s="330"/>
      <c r="G50" s="330"/>
      <c r="H50" s="330"/>
      <c r="I50" s="330"/>
      <c r="J50" s="330"/>
      <c r="K50" s="330"/>
      <c r="L50" s="330"/>
      <c r="M50" s="330"/>
      <c r="N50" s="330"/>
      <c r="O50" s="330"/>
      <c r="P50" s="330"/>
      <c r="Q50" s="330"/>
      <c r="R50" s="330"/>
      <c r="S50" s="330"/>
      <c r="T50" s="330"/>
      <c r="U50" s="330"/>
      <c r="V50" s="330"/>
      <c r="W50" s="330"/>
      <c r="X50" s="330"/>
      <c r="Y50" s="330"/>
      <c r="Z50" s="330"/>
      <c r="AA50" s="330"/>
      <c r="AB50" s="330"/>
      <c r="AC50" s="330"/>
      <c r="AD50" s="330"/>
    </row>
    <row r="51" ht="23.25" customHeight="1">
      <c r="A51" s="330"/>
      <c r="B51" s="330"/>
      <c r="C51" s="330"/>
      <c r="D51" s="330"/>
      <c r="E51" s="330"/>
      <c r="F51" s="330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30"/>
      <c r="AC51" s="330"/>
      <c r="AD51" s="330"/>
    </row>
    <row r="52" ht="23.25" customHeight="1">
      <c r="A52" s="330"/>
      <c r="B52" s="330"/>
      <c r="C52" s="330"/>
      <c r="D52" s="330"/>
      <c r="E52" s="330"/>
      <c r="F52" s="330"/>
      <c r="G52" s="330"/>
      <c r="H52" s="330"/>
      <c r="I52" s="330"/>
      <c r="J52" s="330"/>
      <c r="K52" s="330"/>
      <c r="L52" s="330"/>
      <c r="M52" s="330"/>
      <c r="N52" s="330"/>
      <c r="O52" s="330"/>
      <c r="P52" s="330"/>
      <c r="Q52" s="330"/>
      <c r="R52" s="330"/>
      <c r="S52" s="330"/>
      <c r="T52" s="330"/>
      <c r="U52" s="330"/>
      <c r="V52" s="330"/>
      <c r="W52" s="330"/>
      <c r="X52" s="330"/>
      <c r="Y52" s="330"/>
      <c r="Z52" s="330"/>
      <c r="AA52" s="330"/>
      <c r="AB52" s="330"/>
      <c r="AC52" s="330"/>
      <c r="AD52" s="330"/>
    </row>
    <row r="53" ht="23.25" customHeight="1">
      <c r="A53" s="330"/>
      <c r="B53" s="330"/>
      <c r="C53" s="330"/>
      <c r="D53" s="330"/>
      <c r="E53" s="330"/>
      <c r="F53" s="330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30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30"/>
      <c r="AC53" s="330"/>
      <c r="AD53" s="330"/>
    </row>
    <row r="54" ht="23.25" customHeight="1">
      <c r="A54" s="330"/>
      <c r="B54" s="330"/>
      <c r="C54" s="330"/>
      <c r="D54" s="330"/>
      <c r="E54" s="330"/>
      <c r="F54" s="330"/>
      <c r="G54" s="330"/>
      <c r="H54" s="330"/>
      <c r="I54" s="330"/>
      <c r="J54" s="330"/>
      <c r="K54" s="330"/>
      <c r="L54" s="330"/>
      <c r="M54" s="330"/>
      <c r="N54" s="330"/>
      <c r="O54" s="330"/>
      <c r="P54" s="330"/>
      <c r="Q54" s="330"/>
      <c r="R54" s="330"/>
      <c r="S54" s="330"/>
      <c r="T54" s="330"/>
      <c r="U54" s="330"/>
      <c r="V54" s="330"/>
      <c r="W54" s="330"/>
      <c r="X54" s="330"/>
      <c r="Y54" s="330"/>
      <c r="Z54" s="330"/>
      <c r="AA54" s="330"/>
      <c r="AB54" s="330"/>
      <c r="AC54" s="330"/>
      <c r="AD54" s="330"/>
    </row>
    <row r="55" ht="23.25" customHeight="1">
      <c r="A55" s="330"/>
      <c r="B55" s="330"/>
      <c r="C55" s="330"/>
      <c r="D55" s="330"/>
      <c r="E55" s="330"/>
      <c r="F55" s="330"/>
      <c r="G55" s="330"/>
      <c r="H55" s="330"/>
      <c r="I55" s="330"/>
      <c r="J55" s="330"/>
      <c r="K55" s="330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30"/>
      <c r="Y55" s="330"/>
      <c r="Z55" s="330"/>
      <c r="AA55" s="330"/>
      <c r="AB55" s="330"/>
      <c r="AC55" s="330"/>
      <c r="AD55" s="330"/>
    </row>
    <row r="56" ht="23.25" customHeight="1">
      <c r="A56" s="330"/>
      <c r="B56" s="330"/>
      <c r="C56" s="330"/>
      <c r="D56" s="330"/>
      <c r="E56" s="330"/>
      <c r="F56" s="330"/>
      <c r="G56" s="330"/>
      <c r="H56" s="330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30"/>
      <c r="AA56" s="330"/>
      <c r="AB56" s="330"/>
      <c r="AC56" s="330"/>
      <c r="AD56" s="330"/>
    </row>
    <row r="57" ht="23.25" customHeight="1">
      <c r="A57" s="330"/>
      <c r="B57" s="330"/>
      <c r="C57" s="330"/>
      <c r="D57" s="330"/>
      <c r="E57" s="330"/>
      <c r="F57" s="330"/>
      <c r="G57" s="330"/>
      <c r="H57" s="330"/>
      <c r="I57" s="330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30"/>
      <c r="AA57" s="330"/>
      <c r="AB57" s="330"/>
      <c r="AC57" s="330"/>
      <c r="AD57" s="330"/>
    </row>
    <row r="58" ht="23.25" customHeight="1">
      <c r="A58" s="330"/>
      <c r="B58" s="330"/>
      <c r="C58" s="330"/>
      <c r="D58" s="330"/>
      <c r="E58" s="330"/>
      <c r="F58" s="330"/>
      <c r="G58" s="330"/>
      <c r="H58" s="330"/>
      <c r="I58" s="330"/>
      <c r="J58" s="330"/>
      <c r="K58" s="330"/>
      <c r="L58" s="330"/>
      <c r="M58" s="330"/>
      <c r="N58" s="330"/>
      <c r="O58" s="330"/>
      <c r="P58" s="330"/>
      <c r="Q58" s="330"/>
      <c r="R58" s="330"/>
      <c r="S58" s="330"/>
      <c r="T58" s="330"/>
      <c r="U58" s="330"/>
      <c r="V58" s="330"/>
      <c r="W58" s="330"/>
      <c r="X58" s="330"/>
      <c r="Y58" s="330"/>
      <c r="Z58" s="330"/>
      <c r="AA58" s="330"/>
      <c r="AB58" s="330"/>
      <c r="AC58" s="330"/>
      <c r="AD58" s="330"/>
    </row>
    <row r="59" ht="23.25" customHeight="1">
      <c r="A59" s="330"/>
      <c r="B59" s="330"/>
      <c r="C59" s="330"/>
      <c r="D59" s="330"/>
      <c r="E59" s="330"/>
      <c r="F59" s="330"/>
      <c r="G59" s="330"/>
      <c r="H59" s="330"/>
      <c r="I59" s="330"/>
      <c r="J59" s="330"/>
      <c r="K59" s="330"/>
      <c r="L59" s="330"/>
      <c r="M59" s="330"/>
      <c r="N59" s="330"/>
      <c r="O59" s="330"/>
      <c r="P59" s="330"/>
      <c r="Q59" s="330"/>
      <c r="R59" s="330"/>
      <c r="S59" s="330"/>
      <c r="T59" s="330"/>
      <c r="U59" s="330"/>
      <c r="V59" s="330"/>
      <c r="W59" s="330"/>
      <c r="X59" s="330"/>
      <c r="Y59" s="330"/>
      <c r="Z59" s="330"/>
      <c r="AA59" s="330"/>
      <c r="AB59" s="330"/>
      <c r="AC59" s="330"/>
      <c r="AD59" s="330"/>
    </row>
    <row r="60" ht="23.25" customHeight="1">
      <c r="A60" s="330"/>
      <c r="B60" s="330"/>
      <c r="C60" s="330"/>
      <c r="D60" s="330"/>
      <c r="E60" s="330"/>
      <c r="F60" s="330"/>
      <c r="G60" s="330"/>
      <c r="H60" s="330"/>
      <c r="I60" s="330"/>
      <c r="J60" s="330"/>
      <c r="K60" s="330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0"/>
      <c r="W60" s="330"/>
      <c r="X60" s="330"/>
      <c r="Y60" s="330"/>
      <c r="Z60" s="330"/>
      <c r="AA60" s="330"/>
      <c r="AB60" s="330"/>
      <c r="AC60" s="330"/>
      <c r="AD60" s="330"/>
    </row>
    <row r="61" ht="23.25" customHeight="1">
      <c r="A61" s="330"/>
      <c r="B61" s="330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30"/>
      <c r="P61" s="330"/>
      <c r="Q61" s="330"/>
      <c r="R61" s="330"/>
      <c r="S61" s="330"/>
      <c r="T61" s="330"/>
      <c r="U61" s="330"/>
      <c r="V61" s="330"/>
      <c r="W61" s="330"/>
      <c r="X61" s="330"/>
      <c r="Y61" s="330"/>
      <c r="Z61" s="330"/>
      <c r="AA61" s="330"/>
      <c r="AB61" s="330"/>
      <c r="AC61" s="330"/>
      <c r="AD61" s="330"/>
    </row>
    <row r="62" ht="23.25" customHeight="1">
      <c r="A62" s="330"/>
      <c r="B62" s="330"/>
      <c r="C62" s="330"/>
      <c r="D62" s="330"/>
      <c r="E62" s="330"/>
      <c r="F62" s="330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0"/>
      <c r="X62" s="330"/>
      <c r="Y62" s="330"/>
      <c r="Z62" s="330"/>
      <c r="AA62" s="330"/>
      <c r="AB62" s="330"/>
      <c r="AC62" s="330"/>
      <c r="AD62" s="330"/>
    </row>
    <row r="63" ht="23.25" customHeight="1">
      <c r="A63" s="330"/>
      <c r="B63" s="330"/>
      <c r="C63" s="330"/>
      <c r="D63" s="330"/>
      <c r="E63" s="330"/>
      <c r="F63" s="330"/>
      <c r="G63" s="330"/>
      <c r="H63" s="330"/>
      <c r="I63" s="330"/>
      <c r="J63" s="330"/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0"/>
      <c r="AA63" s="330"/>
      <c r="AB63" s="330"/>
      <c r="AC63" s="330"/>
      <c r="AD63" s="330"/>
    </row>
    <row r="64" ht="23.25" customHeight="1">
      <c r="A64" s="330"/>
      <c r="B64" s="330"/>
      <c r="C64" s="330"/>
      <c r="D64" s="330"/>
      <c r="E64" s="330"/>
      <c r="F64" s="330"/>
      <c r="G64" s="330"/>
      <c r="H64" s="330"/>
      <c r="I64" s="330"/>
      <c r="J64" s="330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0"/>
      <c r="V64" s="330"/>
      <c r="W64" s="330"/>
      <c r="X64" s="330"/>
      <c r="Y64" s="330"/>
      <c r="Z64" s="330"/>
      <c r="AA64" s="330"/>
      <c r="AB64" s="330"/>
      <c r="AC64" s="330"/>
      <c r="AD64" s="330"/>
    </row>
    <row r="65" ht="23.25" customHeight="1">
      <c r="A65" s="330"/>
      <c r="B65" s="330"/>
      <c r="C65" s="330"/>
      <c r="D65" s="330"/>
      <c r="E65" s="330"/>
      <c r="F65" s="330"/>
      <c r="G65" s="330"/>
      <c r="H65" s="330"/>
      <c r="I65" s="330"/>
      <c r="J65" s="330"/>
      <c r="K65" s="330"/>
      <c r="L65" s="330"/>
      <c r="M65" s="330"/>
      <c r="N65" s="330"/>
      <c r="O65" s="330"/>
      <c r="P65" s="330"/>
      <c r="Q65" s="330"/>
      <c r="R65" s="330"/>
      <c r="S65" s="330"/>
      <c r="T65" s="330"/>
      <c r="U65" s="330"/>
      <c r="V65" s="330"/>
      <c r="W65" s="330"/>
      <c r="X65" s="330"/>
      <c r="Y65" s="330"/>
      <c r="Z65" s="330"/>
      <c r="AA65" s="330"/>
      <c r="AB65" s="330"/>
      <c r="AC65" s="330"/>
      <c r="AD65" s="330"/>
    </row>
    <row r="66" ht="23.25" customHeight="1">
      <c r="A66" s="330"/>
      <c r="B66" s="330"/>
      <c r="C66" s="330"/>
      <c r="D66" s="330"/>
      <c r="E66" s="330"/>
      <c r="F66" s="330"/>
      <c r="G66" s="330"/>
      <c r="H66" s="330"/>
      <c r="I66" s="330"/>
      <c r="J66" s="330"/>
      <c r="K66" s="330"/>
      <c r="L66" s="330"/>
      <c r="M66" s="330"/>
      <c r="N66" s="330"/>
      <c r="O66" s="330"/>
      <c r="P66" s="330"/>
      <c r="Q66" s="330"/>
      <c r="R66" s="330"/>
      <c r="S66" s="330"/>
      <c r="T66" s="330"/>
      <c r="U66" s="330"/>
      <c r="V66" s="330"/>
      <c r="W66" s="330"/>
      <c r="X66" s="330"/>
      <c r="Y66" s="330"/>
      <c r="Z66" s="330"/>
      <c r="AA66" s="330"/>
      <c r="AB66" s="330"/>
      <c r="AC66" s="330"/>
      <c r="AD66" s="330"/>
    </row>
    <row r="67" ht="23.25" customHeight="1">
      <c r="A67" s="330"/>
      <c r="B67" s="330"/>
      <c r="C67" s="330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0"/>
      <c r="Q67" s="330"/>
      <c r="R67" s="330"/>
      <c r="S67" s="330"/>
      <c r="T67" s="330"/>
      <c r="U67" s="330"/>
      <c r="V67" s="330"/>
      <c r="W67" s="330"/>
      <c r="X67" s="330"/>
      <c r="Y67" s="330"/>
      <c r="Z67" s="330"/>
      <c r="AA67" s="330"/>
      <c r="AB67" s="330"/>
      <c r="AC67" s="330"/>
      <c r="AD67" s="330"/>
    </row>
    <row r="68" ht="23.25" customHeight="1">
      <c r="A68" s="330"/>
      <c r="B68" s="330"/>
      <c r="C68" s="330"/>
      <c r="D68" s="330"/>
      <c r="E68" s="330"/>
      <c r="F68" s="330"/>
      <c r="G68" s="330"/>
      <c r="H68" s="330"/>
      <c r="I68" s="330"/>
      <c r="J68" s="330"/>
      <c r="K68" s="330"/>
      <c r="L68" s="330"/>
      <c r="M68" s="330"/>
      <c r="N68" s="330"/>
      <c r="O68" s="330"/>
      <c r="P68" s="330"/>
      <c r="Q68" s="330"/>
      <c r="R68" s="330"/>
      <c r="S68" s="330"/>
      <c r="T68" s="330"/>
      <c r="U68" s="330"/>
      <c r="V68" s="330"/>
      <c r="W68" s="330"/>
      <c r="X68" s="330"/>
      <c r="Y68" s="330"/>
      <c r="Z68" s="330"/>
      <c r="AA68" s="330"/>
      <c r="AB68" s="330"/>
      <c r="AC68" s="330"/>
      <c r="AD68" s="330"/>
    </row>
    <row r="69" ht="23.25" customHeight="1">
      <c r="A69" s="330"/>
      <c r="B69" s="330"/>
      <c r="C69" s="330"/>
      <c r="D69" s="330"/>
      <c r="E69" s="330"/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0"/>
      <c r="Q69" s="330"/>
      <c r="R69" s="330"/>
      <c r="S69" s="330"/>
      <c r="T69" s="330"/>
      <c r="U69" s="330"/>
      <c r="V69" s="330"/>
      <c r="W69" s="330"/>
      <c r="X69" s="330"/>
      <c r="Y69" s="330"/>
      <c r="Z69" s="330"/>
      <c r="AA69" s="330"/>
      <c r="AB69" s="330"/>
      <c r="AC69" s="330"/>
      <c r="AD69" s="330"/>
    </row>
    <row r="70" ht="23.25" customHeight="1">
      <c r="A70" s="330"/>
      <c r="B70" s="330"/>
      <c r="C70" s="330"/>
      <c r="D70" s="330"/>
      <c r="E70" s="330"/>
      <c r="F70" s="330"/>
      <c r="G70" s="330"/>
      <c r="H70" s="330"/>
      <c r="I70" s="330"/>
      <c r="J70" s="330"/>
      <c r="K70" s="330"/>
      <c r="L70" s="330"/>
      <c r="M70" s="330"/>
      <c r="N70" s="330"/>
      <c r="O70" s="330"/>
      <c r="P70" s="330"/>
      <c r="Q70" s="330"/>
      <c r="R70" s="330"/>
      <c r="S70" s="330"/>
      <c r="T70" s="330"/>
      <c r="U70" s="330"/>
      <c r="V70" s="330"/>
      <c r="W70" s="330"/>
      <c r="X70" s="330"/>
      <c r="Y70" s="330"/>
      <c r="Z70" s="330"/>
      <c r="AA70" s="330"/>
      <c r="AB70" s="330"/>
      <c r="AC70" s="330"/>
      <c r="AD70" s="330"/>
    </row>
    <row r="71" ht="23.25" customHeight="1">
      <c r="A71" s="330"/>
      <c r="B71" s="330"/>
      <c r="C71" s="330"/>
      <c r="D71" s="330"/>
      <c r="E71" s="330"/>
      <c r="F71" s="330"/>
      <c r="G71" s="330"/>
      <c r="H71" s="330"/>
      <c r="I71" s="330"/>
      <c r="J71" s="330"/>
      <c r="K71" s="330"/>
      <c r="L71" s="330"/>
      <c r="M71" s="330"/>
      <c r="N71" s="330"/>
      <c r="O71" s="330"/>
      <c r="P71" s="330"/>
      <c r="Q71" s="330"/>
      <c r="R71" s="330"/>
      <c r="S71" s="330"/>
      <c r="T71" s="330"/>
      <c r="U71" s="330"/>
      <c r="V71" s="330"/>
      <c r="W71" s="330"/>
      <c r="X71" s="330"/>
      <c r="Y71" s="330"/>
      <c r="Z71" s="330"/>
      <c r="AA71" s="330"/>
      <c r="AB71" s="330"/>
      <c r="AC71" s="330"/>
      <c r="AD71" s="330"/>
    </row>
    <row r="72" ht="23.25" customHeight="1">
      <c r="A72" s="330"/>
      <c r="B72" s="330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N72" s="330"/>
      <c r="O72" s="330"/>
      <c r="P72" s="330"/>
      <c r="Q72" s="330"/>
      <c r="R72" s="330"/>
      <c r="S72" s="330"/>
      <c r="T72" s="330"/>
      <c r="U72" s="330"/>
      <c r="V72" s="330"/>
      <c r="W72" s="330"/>
      <c r="X72" s="330"/>
      <c r="Y72" s="330"/>
      <c r="Z72" s="330"/>
      <c r="AA72" s="330"/>
      <c r="AB72" s="330"/>
      <c r="AC72" s="330"/>
      <c r="AD72" s="330"/>
    </row>
    <row r="73" ht="23.25" customHeight="1">
      <c r="A73" s="330"/>
      <c r="B73" s="330"/>
      <c r="C73" s="330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30"/>
      <c r="R73" s="330"/>
      <c r="S73" s="330"/>
      <c r="T73" s="330"/>
      <c r="U73" s="330"/>
      <c r="V73" s="330"/>
      <c r="W73" s="330"/>
      <c r="X73" s="330"/>
      <c r="Y73" s="330"/>
      <c r="Z73" s="330"/>
      <c r="AA73" s="330"/>
      <c r="AB73" s="330"/>
      <c r="AC73" s="330"/>
      <c r="AD73" s="330"/>
    </row>
    <row r="74" ht="23.25" customHeight="1">
      <c r="A74" s="330"/>
      <c r="B74" s="330"/>
      <c r="C74" s="330"/>
      <c r="D74" s="330"/>
      <c r="E74" s="330"/>
      <c r="F74" s="330"/>
      <c r="G74" s="330"/>
      <c r="H74" s="330"/>
      <c r="I74" s="330"/>
      <c r="J74" s="330"/>
      <c r="K74" s="330"/>
      <c r="L74" s="330"/>
      <c r="M74" s="330"/>
      <c r="N74" s="330"/>
      <c r="O74" s="330"/>
      <c r="P74" s="330"/>
      <c r="Q74" s="330"/>
      <c r="R74" s="330"/>
      <c r="S74" s="330"/>
      <c r="T74" s="330"/>
      <c r="U74" s="330"/>
      <c r="V74" s="330"/>
      <c r="W74" s="330"/>
      <c r="X74" s="330"/>
      <c r="Y74" s="330"/>
      <c r="Z74" s="330"/>
      <c r="AA74" s="330"/>
      <c r="AB74" s="330"/>
      <c r="AC74" s="330"/>
      <c r="AD74" s="330"/>
    </row>
    <row r="75" ht="23.25" customHeight="1">
      <c r="A75" s="330"/>
      <c r="B75" s="330"/>
      <c r="C75" s="330"/>
      <c r="D75" s="330"/>
      <c r="E75" s="330"/>
      <c r="F75" s="330"/>
      <c r="G75" s="330"/>
      <c r="H75" s="330"/>
      <c r="I75" s="330"/>
      <c r="J75" s="330"/>
      <c r="K75" s="330"/>
      <c r="L75" s="330"/>
      <c r="M75" s="330"/>
      <c r="N75" s="330"/>
      <c r="O75" s="330"/>
      <c r="P75" s="330"/>
      <c r="Q75" s="330"/>
      <c r="R75" s="330"/>
      <c r="S75" s="330"/>
      <c r="T75" s="330"/>
      <c r="U75" s="330"/>
      <c r="V75" s="330"/>
      <c r="W75" s="330"/>
      <c r="X75" s="330"/>
      <c r="Y75" s="330"/>
      <c r="Z75" s="330"/>
      <c r="AA75" s="330"/>
      <c r="AB75" s="330"/>
      <c r="AC75" s="330"/>
      <c r="AD75" s="330"/>
    </row>
    <row r="76" ht="23.25" customHeight="1">
      <c r="A76" s="330"/>
      <c r="B76" s="330"/>
      <c r="C76" s="330"/>
      <c r="D76" s="330"/>
      <c r="E76" s="330"/>
      <c r="F76" s="330"/>
      <c r="G76" s="330"/>
      <c r="H76" s="330"/>
      <c r="I76" s="330"/>
      <c r="J76" s="330"/>
      <c r="K76" s="330"/>
      <c r="L76" s="330"/>
      <c r="M76" s="330"/>
      <c r="N76" s="330"/>
      <c r="O76" s="330"/>
      <c r="P76" s="330"/>
      <c r="Q76" s="330"/>
      <c r="R76" s="330"/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</row>
    <row r="77" ht="23.25" customHeight="1">
      <c r="A77" s="330"/>
      <c r="B77" s="330"/>
      <c r="C77" s="330"/>
      <c r="D77" s="330"/>
      <c r="E77" s="330"/>
      <c r="F77" s="330"/>
      <c r="G77" s="330"/>
      <c r="H77" s="330"/>
      <c r="I77" s="330"/>
      <c r="J77" s="330"/>
      <c r="K77" s="330"/>
      <c r="L77" s="330"/>
      <c r="M77" s="330"/>
      <c r="N77" s="330"/>
      <c r="O77" s="330"/>
      <c r="P77" s="330"/>
      <c r="Q77" s="330"/>
      <c r="R77" s="330"/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</row>
    <row r="78" ht="23.25" customHeight="1">
      <c r="A78" s="330"/>
      <c r="B78" s="330"/>
      <c r="C78" s="330"/>
      <c r="D78" s="330"/>
      <c r="E78" s="330"/>
      <c r="F78" s="330"/>
      <c r="G78" s="330"/>
      <c r="H78" s="330"/>
      <c r="I78" s="330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0"/>
      <c r="W78" s="330"/>
      <c r="X78" s="330"/>
      <c r="Y78" s="330"/>
      <c r="Z78" s="330"/>
      <c r="AA78" s="330"/>
      <c r="AB78" s="330"/>
      <c r="AC78" s="330"/>
      <c r="AD78" s="330"/>
    </row>
    <row r="79" ht="23.25" customHeight="1">
      <c r="A79" s="330"/>
      <c r="B79" s="330"/>
      <c r="C79" s="330"/>
      <c r="D79" s="330"/>
      <c r="E79" s="330"/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  <c r="S79" s="330"/>
      <c r="T79" s="330"/>
      <c r="U79" s="330"/>
      <c r="V79" s="330"/>
      <c r="W79" s="330"/>
      <c r="X79" s="330"/>
      <c r="Y79" s="330"/>
      <c r="Z79" s="330"/>
      <c r="AA79" s="330"/>
      <c r="AB79" s="330"/>
      <c r="AC79" s="330"/>
      <c r="AD79" s="330"/>
    </row>
    <row r="80" ht="23.25" customHeight="1">
      <c r="A80" s="330"/>
      <c r="B80" s="330"/>
      <c r="C80" s="330"/>
      <c r="D80" s="330"/>
      <c r="E80" s="330"/>
      <c r="F80" s="330"/>
      <c r="G80" s="330"/>
      <c r="H80" s="330"/>
      <c r="I80" s="330"/>
      <c r="J80" s="330"/>
      <c r="K80" s="330"/>
      <c r="L80" s="330"/>
      <c r="M80" s="330"/>
      <c r="N80" s="330"/>
      <c r="O80" s="330"/>
      <c r="P80" s="330"/>
      <c r="Q80" s="330"/>
      <c r="R80" s="330"/>
      <c r="S80" s="330"/>
      <c r="T80" s="330"/>
      <c r="U80" s="330"/>
      <c r="V80" s="330"/>
      <c r="W80" s="330"/>
      <c r="X80" s="330"/>
      <c r="Y80" s="330"/>
      <c r="Z80" s="330"/>
      <c r="AA80" s="330"/>
      <c r="AB80" s="330"/>
      <c r="AC80" s="330"/>
      <c r="AD80" s="330"/>
    </row>
    <row r="81" ht="23.25" customHeight="1">
      <c r="A81" s="330"/>
      <c r="B81" s="330"/>
      <c r="C81" s="330"/>
      <c r="D81" s="330"/>
      <c r="E81" s="330"/>
      <c r="F81" s="330"/>
      <c r="G81" s="330"/>
      <c r="H81" s="330"/>
      <c r="I81" s="330"/>
      <c r="J81" s="330"/>
      <c r="K81" s="330"/>
      <c r="L81" s="330"/>
      <c r="M81" s="330"/>
      <c r="N81" s="330"/>
      <c r="O81" s="330"/>
      <c r="P81" s="330"/>
      <c r="Q81" s="330"/>
      <c r="R81" s="330"/>
      <c r="S81" s="330"/>
      <c r="T81" s="330"/>
      <c r="U81" s="330"/>
      <c r="V81" s="330"/>
      <c r="W81" s="330"/>
      <c r="X81" s="330"/>
      <c r="Y81" s="330"/>
      <c r="Z81" s="330"/>
      <c r="AA81" s="330"/>
      <c r="AB81" s="330"/>
      <c r="AC81" s="330"/>
      <c r="AD81" s="330"/>
    </row>
    <row r="82" ht="23.25" customHeight="1">
      <c r="A82" s="330"/>
      <c r="B82" s="330"/>
      <c r="C82" s="330"/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0"/>
      <c r="Q82" s="330"/>
      <c r="R82" s="330"/>
      <c r="S82" s="330"/>
      <c r="T82" s="330"/>
      <c r="U82" s="330"/>
      <c r="V82" s="330"/>
      <c r="W82" s="330"/>
      <c r="X82" s="330"/>
      <c r="Y82" s="330"/>
      <c r="Z82" s="330"/>
      <c r="AA82" s="330"/>
      <c r="AB82" s="330"/>
      <c r="AC82" s="330"/>
      <c r="AD82" s="330"/>
    </row>
    <row r="83" ht="23.25" customHeight="1">
      <c r="A83" s="330"/>
      <c r="B83" s="330"/>
      <c r="C83" s="330"/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0"/>
      <c r="W83" s="330"/>
      <c r="X83" s="330"/>
      <c r="Y83" s="330"/>
      <c r="Z83" s="330"/>
      <c r="AA83" s="330"/>
      <c r="AB83" s="330"/>
      <c r="AC83" s="330"/>
      <c r="AD83" s="330"/>
    </row>
    <row r="84" ht="23.25" customHeight="1">
      <c r="A84" s="330"/>
      <c r="B84" s="330"/>
      <c r="C84" s="330"/>
      <c r="D84" s="330"/>
      <c r="E84" s="330"/>
      <c r="F84" s="330"/>
      <c r="G84" s="330"/>
      <c r="H84" s="330"/>
      <c r="I84" s="330"/>
      <c r="J84" s="330"/>
      <c r="K84" s="330"/>
      <c r="L84" s="330"/>
      <c r="M84" s="330"/>
      <c r="N84" s="330"/>
      <c r="O84" s="330"/>
      <c r="P84" s="330"/>
      <c r="Q84" s="330"/>
      <c r="R84" s="330"/>
      <c r="S84" s="330"/>
      <c r="T84" s="330"/>
      <c r="U84" s="330"/>
      <c r="V84" s="330"/>
      <c r="W84" s="330"/>
      <c r="X84" s="330"/>
      <c r="Y84" s="330"/>
      <c r="Z84" s="330"/>
      <c r="AA84" s="330"/>
      <c r="AB84" s="330"/>
      <c r="AC84" s="330"/>
      <c r="AD84" s="330"/>
    </row>
    <row r="85" ht="23.25" customHeight="1">
      <c r="A85" s="330"/>
      <c r="B85" s="330"/>
      <c r="C85" s="330"/>
      <c r="D85" s="330"/>
      <c r="E85" s="330"/>
      <c r="F85" s="330"/>
      <c r="G85" s="330"/>
      <c r="H85" s="330"/>
      <c r="I85" s="330"/>
      <c r="J85" s="330"/>
      <c r="K85" s="330"/>
      <c r="L85" s="330"/>
      <c r="M85" s="330"/>
      <c r="N85" s="330"/>
      <c r="O85" s="330"/>
      <c r="P85" s="330"/>
      <c r="Q85" s="330"/>
      <c r="R85" s="330"/>
      <c r="S85" s="330"/>
      <c r="T85" s="330"/>
      <c r="U85" s="330"/>
      <c r="V85" s="330"/>
      <c r="W85" s="330"/>
      <c r="X85" s="330"/>
      <c r="Y85" s="330"/>
      <c r="Z85" s="330"/>
      <c r="AA85" s="330"/>
      <c r="AB85" s="330"/>
      <c r="AC85" s="330"/>
      <c r="AD85" s="330"/>
    </row>
    <row r="86" ht="23.25" customHeight="1">
      <c r="A86" s="330"/>
      <c r="B86" s="330"/>
      <c r="C86" s="330"/>
      <c r="D86" s="330"/>
      <c r="E86" s="330"/>
      <c r="F86" s="330"/>
      <c r="G86" s="330"/>
      <c r="H86" s="330"/>
      <c r="I86" s="330"/>
      <c r="J86" s="330"/>
      <c r="K86" s="330"/>
      <c r="L86" s="330"/>
      <c r="M86" s="330"/>
      <c r="N86" s="330"/>
      <c r="O86" s="330"/>
      <c r="P86" s="330"/>
      <c r="Q86" s="330"/>
      <c r="R86" s="330"/>
      <c r="S86" s="330"/>
      <c r="T86" s="330"/>
      <c r="U86" s="330"/>
      <c r="V86" s="330"/>
      <c r="W86" s="330"/>
      <c r="X86" s="330"/>
      <c r="Y86" s="330"/>
      <c r="Z86" s="330"/>
      <c r="AA86" s="330"/>
      <c r="AB86" s="330"/>
      <c r="AC86" s="330"/>
      <c r="AD86" s="330"/>
    </row>
    <row r="87" ht="23.25" customHeight="1">
      <c r="A87" s="330"/>
      <c r="B87" s="330"/>
      <c r="C87" s="330"/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  <c r="O87" s="330"/>
      <c r="P87" s="330"/>
      <c r="Q87" s="330"/>
      <c r="R87" s="330"/>
      <c r="S87" s="330"/>
      <c r="T87" s="330"/>
      <c r="U87" s="330"/>
      <c r="V87" s="330"/>
      <c r="W87" s="330"/>
      <c r="X87" s="330"/>
      <c r="Y87" s="330"/>
      <c r="Z87" s="330"/>
      <c r="AA87" s="330"/>
      <c r="AB87" s="330"/>
      <c r="AC87" s="330"/>
      <c r="AD87" s="330"/>
    </row>
    <row r="88" ht="23.25" customHeight="1">
      <c r="A88" s="330"/>
      <c r="B88" s="330"/>
      <c r="C88" s="330"/>
      <c r="D88" s="330"/>
      <c r="E88" s="330"/>
      <c r="F88" s="330"/>
      <c r="G88" s="330"/>
      <c r="H88" s="330"/>
      <c r="I88" s="330"/>
      <c r="J88" s="330"/>
      <c r="K88" s="330"/>
      <c r="L88" s="330"/>
      <c r="M88" s="330"/>
      <c r="N88" s="330"/>
      <c r="O88" s="330"/>
      <c r="P88" s="330"/>
      <c r="Q88" s="330"/>
      <c r="R88" s="330"/>
      <c r="S88" s="330"/>
      <c r="T88" s="330"/>
      <c r="U88" s="330"/>
      <c r="V88" s="330"/>
      <c r="W88" s="330"/>
      <c r="X88" s="330"/>
      <c r="Y88" s="330"/>
      <c r="Z88" s="330"/>
      <c r="AA88" s="330"/>
      <c r="AB88" s="330"/>
      <c r="AC88" s="330"/>
      <c r="AD88" s="330"/>
    </row>
    <row r="89" ht="23.25" customHeight="1">
      <c r="A89" s="330"/>
      <c r="B89" s="330"/>
      <c r="C89" s="330"/>
      <c r="D89" s="330"/>
      <c r="E89" s="330"/>
      <c r="F89" s="330"/>
      <c r="G89" s="330"/>
      <c r="H89" s="330"/>
      <c r="I89" s="330"/>
      <c r="J89" s="330"/>
      <c r="K89" s="330"/>
      <c r="L89" s="330"/>
      <c r="M89" s="330"/>
      <c r="N89" s="330"/>
      <c r="O89" s="330"/>
      <c r="P89" s="330"/>
      <c r="Q89" s="330"/>
      <c r="R89" s="330"/>
      <c r="S89" s="330"/>
      <c r="T89" s="330"/>
      <c r="U89" s="330"/>
      <c r="V89" s="330"/>
      <c r="W89" s="330"/>
      <c r="X89" s="330"/>
      <c r="Y89" s="330"/>
      <c r="Z89" s="330"/>
      <c r="AA89" s="330"/>
      <c r="AB89" s="330"/>
      <c r="AC89" s="330"/>
      <c r="AD89" s="330"/>
    </row>
    <row r="90" ht="23.25" customHeight="1">
      <c r="A90" s="330"/>
      <c r="B90" s="330"/>
      <c r="C90" s="330"/>
      <c r="D90" s="330"/>
      <c r="E90" s="330"/>
      <c r="F90" s="330"/>
      <c r="G90" s="330"/>
      <c r="H90" s="330"/>
      <c r="I90" s="330"/>
      <c r="J90" s="330"/>
      <c r="K90" s="330"/>
      <c r="L90" s="330"/>
      <c r="M90" s="330"/>
      <c r="N90" s="330"/>
      <c r="O90" s="330"/>
      <c r="P90" s="330"/>
      <c r="Q90" s="330"/>
      <c r="R90" s="330"/>
      <c r="S90" s="330"/>
      <c r="T90" s="330"/>
      <c r="U90" s="330"/>
      <c r="V90" s="330"/>
      <c r="W90" s="330"/>
      <c r="X90" s="330"/>
      <c r="Y90" s="330"/>
      <c r="Z90" s="330"/>
      <c r="AA90" s="330"/>
      <c r="AB90" s="330"/>
      <c r="AC90" s="330"/>
      <c r="AD90" s="330"/>
    </row>
    <row r="91" ht="23.25" customHeight="1">
      <c r="A91" s="330"/>
      <c r="B91" s="330"/>
      <c r="C91" s="330"/>
      <c r="D91" s="330"/>
      <c r="E91" s="330"/>
      <c r="F91" s="330"/>
      <c r="G91" s="330"/>
      <c r="H91" s="330"/>
      <c r="I91" s="330"/>
      <c r="J91" s="330"/>
      <c r="K91" s="330"/>
      <c r="L91" s="330"/>
      <c r="M91" s="330"/>
      <c r="N91" s="330"/>
      <c r="O91" s="330"/>
      <c r="P91" s="330"/>
      <c r="Q91" s="330"/>
      <c r="R91" s="330"/>
      <c r="S91" s="330"/>
      <c r="T91" s="330"/>
      <c r="U91" s="330"/>
      <c r="V91" s="330"/>
      <c r="W91" s="330"/>
      <c r="X91" s="330"/>
      <c r="Y91" s="330"/>
      <c r="Z91" s="330"/>
      <c r="AA91" s="330"/>
      <c r="AB91" s="330"/>
      <c r="AC91" s="330"/>
      <c r="AD91" s="330"/>
    </row>
    <row r="92" ht="23.25" customHeight="1">
      <c r="A92" s="330"/>
      <c r="B92" s="330"/>
      <c r="C92" s="330"/>
      <c r="D92" s="330"/>
      <c r="E92" s="330"/>
      <c r="F92" s="330"/>
      <c r="G92" s="330"/>
      <c r="H92" s="330"/>
      <c r="I92" s="330"/>
      <c r="J92" s="330"/>
      <c r="K92" s="330"/>
      <c r="L92" s="330"/>
      <c r="M92" s="330"/>
      <c r="N92" s="330"/>
      <c r="O92" s="330"/>
      <c r="P92" s="330"/>
      <c r="Q92" s="330"/>
      <c r="R92" s="330"/>
      <c r="S92" s="330"/>
      <c r="T92" s="330"/>
      <c r="U92" s="330"/>
      <c r="V92" s="330"/>
      <c r="W92" s="330"/>
      <c r="X92" s="330"/>
      <c r="Y92" s="330"/>
      <c r="Z92" s="330"/>
      <c r="AA92" s="330"/>
      <c r="AB92" s="330"/>
      <c r="AC92" s="330"/>
      <c r="AD92" s="330"/>
    </row>
    <row r="93" ht="23.25" customHeight="1">
      <c r="A93" s="330"/>
      <c r="B93" s="330"/>
      <c r="C93" s="330"/>
      <c r="D93" s="330"/>
      <c r="E93" s="330"/>
      <c r="F93" s="330"/>
      <c r="G93" s="330"/>
      <c r="H93" s="330"/>
      <c r="I93" s="330"/>
      <c r="J93" s="330"/>
      <c r="K93" s="330"/>
      <c r="L93" s="330"/>
      <c r="M93" s="330"/>
      <c r="N93" s="330"/>
      <c r="O93" s="330"/>
      <c r="P93" s="330"/>
      <c r="Q93" s="330"/>
      <c r="R93" s="330"/>
      <c r="S93" s="330"/>
      <c r="T93" s="330"/>
      <c r="U93" s="330"/>
      <c r="V93" s="330"/>
      <c r="W93" s="330"/>
      <c r="X93" s="330"/>
      <c r="Y93" s="330"/>
      <c r="Z93" s="330"/>
      <c r="AA93" s="330"/>
      <c r="AB93" s="330"/>
      <c r="AC93" s="330"/>
      <c r="AD93" s="330"/>
    </row>
    <row r="94" ht="23.25" customHeight="1">
      <c r="A94" s="330"/>
      <c r="B94" s="330"/>
      <c r="C94" s="330"/>
      <c r="D94" s="330"/>
      <c r="E94" s="330"/>
      <c r="F94" s="330"/>
      <c r="G94" s="330"/>
      <c r="H94" s="330"/>
      <c r="I94" s="330"/>
      <c r="J94" s="330"/>
      <c r="K94" s="330"/>
      <c r="L94" s="330"/>
      <c r="M94" s="330"/>
      <c r="N94" s="330"/>
      <c r="O94" s="330"/>
      <c r="P94" s="330"/>
      <c r="Q94" s="330"/>
      <c r="R94" s="330"/>
      <c r="S94" s="330"/>
      <c r="T94" s="330"/>
      <c r="U94" s="330"/>
      <c r="V94" s="330"/>
      <c r="W94" s="330"/>
      <c r="X94" s="330"/>
      <c r="Y94" s="330"/>
      <c r="Z94" s="330"/>
      <c r="AA94" s="330"/>
      <c r="AB94" s="330"/>
      <c r="AC94" s="330"/>
      <c r="AD94" s="330"/>
    </row>
    <row r="95" ht="23.25" customHeight="1">
      <c r="A95" s="330"/>
      <c r="B95" s="330"/>
      <c r="C95" s="330"/>
      <c r="D95" s="330"/>
      <c r="E95" s="330"/>
      <c r="F95" s="330"/>
      <c r="G95" s="330"/>
      <c r="H95" s="330"/>
      <c r="I95" s="330"/>
      <c r="J95" s="330"/>
      <c r="K95" s="330"/>
      <c r="L95" s="330"/>
      <c r="M95" s="330"/>
      <c r="N95" s="330"/>
      <c r="O95" s="330"/>
      <c r="P95" s="330"/>
      <c r="Q95" s="330"/>
      <c r="R95" s="330"/>
      <c r="S95" s="330"/>
      <c r="T95" s="330"/>
      <c r="U95" s="330"/>
      <c r="V95" s="330"/>
      <c r="W95" s="330"/>
      <c r="X95" s="330"/>
      <c r="Y95" s="330"/>
      <c r="Z95" s="330"/>
      <c r="AA95" s="330"/>
      <c r="AB95" s="330"/>
      <c r="AC95" s="330"/>
      <c r="AD95" s="330"/>
    </row>
    <row r="96" ht="23.25" customHeight="1">
      <c r="A96" s="330"/>
      <c r="B96" s="330"/>
      <c r="C96" s="330"/>
      <c r="D96" s="330"/>
      <c r="E96" s="330"/>
      <c r="F96" s="330"/>
      <c r="G96" s="330"/>
      <c r="H96" s="330"/>
      <c r="I96" s="330"/>
      <c r="J96" s="330"/>
      <c r="K96" s="330"/>
      <c r="L96" s="330"/>
      <c r="M96" s="330"/>
      <c r="N96" s="330"/>
      <c r="O96" s="330"/>
      <c r="P96" s="330"/>
      <c r="Q96" s="330"/>
      <c r="R96" s="330"/>
      <c r="S96" s="330"/>
      <c r="T96" s="330"/>
      <c r="U96" s="330"/>
      <c r="V96" s="330"/>
      <c r="W96" s="330"/>
      <c r="X96" s="330"/>
      <c r="Y96" s="330"/>
      <c r="Z96" s="330"/>
      <c r="AA96" s="330"/>
      <c r="AB96" s="330"/>
      <c r="AC96" s="330"/>
      <c r="AD96" s="330"/>
    </row>
    <row r="97" ht="23.25" customHeight="1">
      <c r="A97" s="330"/>
      <c r="B97" s="330"/>
      <c r="C97" s="330"/>
      <c r="D97" s="330"/>
      <c r="E97" s="330"/>
      <c r="F97" s="330"/>
      <c r="G97" s="330"/>
      <c r="H97" s="330"/>
      <c r="I97" s="330"/>
      <c r="J97" s="330"/>
      <c r="K97" s="330"/>
      <c r="L97" s="330"/>
      <c r="M97" s="330"/>
      <c r="N97" s="330"/>
      <c r="O97" s="330"/>
      <c r="P97" s="330"/>
      <c r="Q97" s="330"/>
      <c r="R97" s="330"/>
      <c r="S97" s="330"/>
      <c r="T97" s="330"/>
      <c r="U97" s="330"/>
      <c r="V97" s="330"/>
      <c r="W97" s="330"/>
      <c r="X97" s="330"/>
      <c r="Y97" s="330"/>
      <c r="Z97" s="330"/>
      <c r="AA97" s="330"/>
      <c r="AB97" s="330"/>
      <c r="AC97" s="330"/>
      <c r="AD97" s="330"/>
    </row>
    <row r="98" ht="23.25" customHeight="1">
      <c r="A98" s="330"/>
      <c r="B98" s="330"/>
      <c r="C98" s="330"/>
      <c r="D98" s="330"/>
      <c r="E98" s="330"/>
      <c r="F98" s="330"/>
      <c r="G98" s="330"/>
      <c r="H98" s="330"/>
      <c r="I98" s="330"/>
      <c r="J98" s="330"/>
      <c r="K98" s="330"/>
      <c r="L98" s="330"/>
      <c r="M98" s="330"/>
      <c r="N98" s="330"/>
      <c r="O98" s="330"/>
      <c r="P98" s="330"/>
      <c r="Q98" s="330"/>
      <c r="R98" s="330"/>
      <c r="S98" s="330"/>
      <c r="T98" s="330"/>
      <c r="U98" s="330"/>
      <c r="V98" s="330"/>
      <c r="W98" s="330"/>
      <c r="X98" s="330"/>
      <c r="Y98" s="330"/>
      <c r="Z98" s="330"/>
      <c r="AA98" s="330"/>
      <c r="AB98" s="330"/>
      <c r="AC98" s="330"/>
      <c r="AD98" s="330"/>
    </row>
    <row r="99" ht="23.25" customHeight="1">
      <c r="A99" s="330"/>
      <c r="B99" s="330"/>
      <c r="C99" s="330"/>
      <c r="D99" s="330"/>
      <c r="E99" s="330"/>
      <c r="F99" s="330"/>
      <c r="G99" s="330"/>
      <c r="H99" s="330"/>
      <c r="I99" s="330"/>
      <c r="J99" s="330"/>
      <c r="K99" s="330"/>
      <c r="L99" s="330"/>
      <c r="M99" s="330"/>
      <c r="N99" s="330"/>
      <c r="O99" s="330"/>
      <c r="P99" s="330"/>
      <c r="Q99" s="330"/>
      <c r="R99" s="330"/>
      <c r="S99" s="330"/>
      <c r="T99" s="330"/>
      <c r="U99" s="330"/>
      <c r="V99" s="330"/>
      <c r="W99" s="330"/>
      <c r="X99" s="330"/>
      <c r="Y99" s="330"/>
      <c r="Z99" s="330"/>
      <c r="AA99" s="330"/>
      <c r="AB99" s="330"/>
      <c r="AC99" s="330"/>
      <c r="AD99" s="330"/>
    </row>
    <row r="100" ht="23.25" customHeight="1">
      <c r="A100" s="330"/>
      <c r="B100" s="330"/>
      <c r="C100" s="330"/>
      <c r="D100" s="330"/>
      <c r="E100" s="330"/>
      <c r="F100" s="330"/>
      <c r="G100" s="330"/>
      <c r="H100" s="330"/>
      <c r="I100" s="330"/>
      <c r="J100" s="330"/>
      <c r="K100" s="330"/>
      <c r="L100" s="330"/>
      <c r="M100" s="330"/>
      <c r="N100" s="330"/>
      <c r="O100" s="330"/>
      <c r="P100" s="330"/>
      <c r="Q100" s="330"/>
      <c r="R100" s="330"/>
      <c r="S100" s="330"/>
      <c r="T100" s="330"/>
      <c r="U100" s="330"/>
      <c r="V100" s="330"/>
      <c r="W100" s="330"/>
      <c r="X100" s="330"/>
      <c r="Y100" s="330"/>
      <c r="Z100" s="330"/>
      <c r="AA100" s="330"/>
      <c r="AB100" s="330"/>
      <c r="AC100" s="330"/>
      <c r="AD100" s="330"/>
    </row>
    <row r="101" ht="23.25" customHeight="1">
      <c r="A101" s="330"/>
      <c r="B101" s="330"/>
      <c r="C101" s="330"/>
      <c r="D101" s="330"/>
      <c r="E101" s="330"/>
      <c r="F101" s="330"/>
      <c r="G101" s="330"/>
      <c r="H101" s="330"/>
      <c r="I101" s="330"/>
      <c r="J101" s="330"/>
      <c r="K101" s="330"/>
      <c r="L101" s="330"/>
      <c r="M101" s="330"/>
      <c r="N101" s="330"/>
      <c r="O101" s="330"/>
      <c r="P101" s="330"/>
      <c r="Q101" s="330"/>
      <c r="R101" s="330"/>
      <c r="S101" s="330"/>
      <c r="T101" s="330"/>
      <c r="U101" s="330"/>
      <c r="V101" s="330"/>
      <c r="W101" s="330"/>
      <c r="X101" s="330"/>
      <c r="Y101" s="330"/>
      <c r="Z101" s="330"/>
      <c r="AA101" s="330"/>
      <c r="AB101" s="330"/>
      <c r="AC101" s="330"/>
      <c r="AD101" s="330"/>
    </row>
    <row r="102" ht="23.25" customHeight="1">
      <c r="A102" s="330"/>
      <c r="B102" s="330"/>
      <c r="C102" s="330"/>
      <c r="D102" s="330"/>
      <c r="E102" s="330"/>
      <c r="F102" s="330"/>
      <c r="G102" s="330"/>
      <c r="H102" s="330"/>
      <c r="I102" s="330"/>
      <c r="J102" s="330"/>
      <c r="K102" s="330"/>
      <c r="L102" s="330"/>
      <c r="M102" s="330"/>
      <c r="N102" s="330"/>
      <c r="O102" s="330"/>
      <c r="P102" s="330"/>
      <c r="Q102" s="330"/>
      <c r="R102" s="330"/>
      <c r="S102" s="330"/>
      <c r="T102" s="330"/>
      <c r="U102" s="330"/>
      <c r="V102" s="330"/>
      <c r="W102" s="330"/>
      <c r="X102" s="330"/>
      <c r="Y102" s="330"/>
      <c r="Z102" s="330"/>
      <c r="AA102" s="330"/>
      <c r="AB102" s="330"/>
      <c r="AC102" s="330"/>
      <c r="AD102" s="330"/>
    </row>
    <row r="103" ht="23.25" customHeight="1">
      <c r="A103" s="330"/>
      <c r="B103" s="330"/>
      <c r="C103" s="330"/>
      <c r="D103" s="330"/>
      <c r="E103" s="330"/>
      <c r="F103" s="330"/>
      <c r="G103" s="330"/>
      <c r="H103" s="330"/>
      <c r="I103" s="330"/>
      <c r="J103" s="330"/>
      <c r="K103" s="330"/>
      <c r="L103" s="330"/>
      <c r="M103" s="330"/>
      <c r="N103" s="330"/>
      <c r="O103" s="330"/>
      <c r="P103" s="330"/>
      <c r="Q103" s="330"/>
      <c r="R103" s="330"/>
      <c r="S103" s="330"/>
      <c r="T103" s="330"/>
      <c r="U103" s="330"/>
      <c r="V103" s="330"/>
      <c r="W103" s="330"/>
      <c r="X103" s="330"/>
      <c r="Y103" s="330"/>
      <c r="Z103" s="330"/>
      <c r="AA103" s="330"/>
      <c r="AB103" s="330"/>
      <c r="AC103" s="330"/>
      <c r="AD103" s="330"/>
    </row>
    <row r="104" ht="23.25" customHeight="1">
      <c r="A104" s="330"/>
      <c r="B104" s="330"/>
      <c r="C104" s="330"/>
      <c r="D104" s="330"/>
      <c r="E104" s="330"/>
      <c r="F104" s="330"/>
      <c r="G104" s="330"/>
      <c r="H104" s="330"/>
      <c r="I104" s="330"/>
      <c r="J104" s="330"/>
      <c r="K104" s="330"/>
      <c r="L104" s="330"/>
      <c r="M104" s="330"/>
      <c r="N104" s="330"/>
      <c r="O104" s="330"/>
      <c r="P104" s="330"/>
      <c r="Q104" s="330"/>
      <c r="R104" s="330"/>
      <c r="S104" s="330"/>
      <c r="T104" s="330"/>
      <c r="U104" s="330"/>
      <c r="V104" s="330"/>
      <c r="W104" s="330"/>
      <c r="X104" s="330"/>
      <c r="Y104" s="330"/>
      <c r="Z104" s="330"/>
      <c r="AA104" s="330"/>
      <c r="AB104" s="330"/>
      <c r="AC104" s="330"/>
      <c r="AD104" s="330"/>
    </row>
    <row r="105" ht="23.25" customHeight="1">
      <c r="A105" s="330"/>
      <c r="B105" s="330"/>
      <c r="C105" s="330"/>
      <c r="D105" s="330"/>
      <c r="E105" s="330"/>
      <c r="F105" s="330"/>
      <c r="G105" s="330"/>
      <c r="H105" s="330"/>
      <c r="I105" s="330"/>
      <c r="J105" s="330"/>
      <c r="K105" s="330"/>
      <c r="L105" s="330"/>
      <c r="M105" s="330"/>
      <c r="N105" s="330"/>
      <c r="O105" s="330"/>
      <c r="P105" s="330"/>
      <c r="Q105" s="330"/>
      <c r="R105" s="330"/>
      <c r="S105" s="330"/>
      <c r="T105" s="330"/>
      <c r="U105" s="330"/>
      <c r="V105" s="330"/>
      <c r="W105" s="330"/>
      <c r="X105" s="330"/>
      <c r="Y105" s="330"/>
      <c r="Z105" s="330"/>
      <c r="AA105" s="330"/>
      <c r="AB105" s="330"/>
      <c r="AC105" s="330"/>
      <c r="AD105" s="330"/>
    </row>
    <row r="106" ht="23.25" customHeight="1">
      <c r="A106" s="330"/>
      <c r="B106" s="330"/>
      <c r="C106" s="330"/>
      <c r="D106" s="330"/>
      <c r="E106" s="330"/>
      <c r="F106" s="330"/>
      <c r="G106" s="330"/>
      <c r="H106" s="330"/>
      <c r="I106" s="330"/>
      <c r="J106" s="330"/>
      <c r="K106" s="330"/>
      <c r="L106" s="330"/>
      <c r="M106" s="330"/>
      <c r="N106" s="330"/>
      <c r="O106" s="330"/>
      <c r="P106" s="330"/>
      <c r="Q106" s="330"/>
      <c r="R106" s="330"/>
      <c r="S106" s="330"/>
      <c r="T106" s="330"/>
      <c r="U106" s="330"/>
      <c r="V106" s="330"/>
      <c r="W106" s="330"/>
      <c r="X106" s="330"/>
      <c r="Y106" s="330"/>
      <c r="Z106" s="330"/>
      <c r="AA106" s="330"/>
      <c r="AB106" s="330"/>
      <c r="AC106" s="330"/>
      <c r="AD106" s="330"/>
    </row>
    <row r="107" ht="23.25" customHeight="1">
      <c r="A107" s="330"/>
      <c r="B107" s="330"/>
      <c r="C107" s="330"/>
      <c r="D107" s="330"/>
      <c r="E107" s="330"/>
      <c r="F107" s="330"/>
      <c r="G107" s="330"/>
      <c r="H107" s="330"/>
      <c r="I107" s="330"/>
      <c r="J107" s="330"/>
      <c r="K107" s="330"/>
      <c r="L107" s="330"/>
      <c r="M107" s="330"/>
      <c r="N107" s="330"/>
      <c r="O107" s="330"/>
      <c r="P107" s="330"/>
      <c r="Q107" s="330"/>
      <c r="R107" s="330"/>
      <c r="S107" s="330"/>
      <c r="T107" s="330"/>
      <c r="U107" s="330"/>
      <c r="V107" s="330"/>
      <c r="W107" s="330"/>
      <c r="X107" s="330"/>
      <c r="Y107" s="330"/>
      <c r="Z107" s="330"/>
      <c r="AA107" s="330"/>
      <c r="AB107" s="330"/>
      <c r="AC107" s="330"/>
      <c r="AD107" s="330"/>
    </row>
    <row r="108" ht="23.25" customHeight="1">
      <c r="A108" s="330"/>
      <c r="B108" s="330"/>
      <c r="C108" s="330"/>
      <c r="D108" s="330"/>
      <c r="E108" s="330"/>
      <c r="F108" s="330"/>
      <c r="G108" s="330"/>
      <c r="H108" s="330"/>
      <c r="I108" s="330"/>
      <c r="J108" s="330"/>
      <c r="K108" s="330"/>
      <c r="L108" s="330"/>
      <c r="M108" s="330"/>
      <c r="N108" s="330"/>
      <c r="O108" s="330"/>
      <c r="P108" s="330"/>
      <c r="Q108" s="330"/>
      <c r="R108" s="330"/>
      <c r="S108" s="330"/>
      <c r="T108" s="330"/>
      <c r="U108" s="330"/>
      <c r="V108" s="330"/>
      <c r="W108" s="330"/>
      <c r="X108" s="330"/>
      <c r="Y108" s="330"/>
      <c r="Z108" s="330"/>
      <c r="AA108" s="330"/>
      <c r="AB108" s="330"/>
      <c r="AC108" s="330"/>
      <c r="AD108" s="330"/>
    </row>
    <row r="109" ht="23.25" customHeight="1">
      <c r="A109" s="330"/>
      <c r="B109" s="330"/>
      <c r="C109" s="330"/>
      <c r="D109" s="330"/>
      <c r="E109" s="330"/>
      <c r="F109" s="330"/>
      <c r="G109" s="330"/>
      <c r="H109" s="330"/>
      <c r="I109" s="330"/>
      <c r="J109" s="330"/>
      <c r="K109" s="330"/>
      <c r="L109" s="330"/>
      <c r="M109" s="330"/>
      <c r="N109" s="330"/>
      <c r="O109" s="330"/>
      <c r="P109" s="330"/>
      <c r="Q109" s="330"/>
      <c r="R109" s="330"/>
      <c r="S109" s="330"/>
      <c r="T109" s="330"/>
      <c r="U109" s="330"/>
      <c r="V109" s="330"/>
      <c r="W109" s="330"/>
      <c r="X109" s="330"/>
      <c r="Y109" s="330"/>
      <c r="Z109" s="330"/>
      <c r="AA109" s="330"/>
      <c r="AB109" s="330"/>
      <c r="AC109" s="330"/>
      <c r="AD109" s="330"/>
    </row>
    <row r="110" ht="23.25" customHeight="1">
      <c r="A110" s="330"/>
      <c r="B110" s="330"/>
      <c r="C110" s="330"/>
      <c r="D110" s="330"/>
      <c r="E110" s="330"/>
      <c r="F110" s="330"/>
      <c r="G110" s="330"/>
      <c r="H110" s="330"/>
      <c r="I110" s="330"/>
      <c r="J110" s="330"/>
      <c r="K110" s="330"/>
      <c r="L110" s="330"/>
      <c r="M110" s="330"/>
      <c r="N110" s="330"/>
      <c r="O110" s="330"/>
      <c r="P110" s="330"/>
      <c r="Q110" s="330"/>
      <c r="R110" s="330"/>
      <c r="S110" s="330"/>
      <c r="T110" s="330"/>
      <c r="U110" s="330"/>
      <c r="V110" s="330"/>
      <c r="W110" s="330"/>
      <c r="X110" s="330"/>
      <c r="Y110" s="330"/>
      <c r="Z110" s="330"/>
      <c r="AA110" s="330"/>
      <c r="AB110" s="330"/>
      <c r="AC110" s="330"/>
      <c r="AD110" s="330"/>
    </row>
    <row r="111" ht="23.25" customHeight="1">
      <c r="A111" s="330"/>
      <c r="B111" s="330"/>
      <c r="C111" s="330"/>
      <c r="D111" s="330"/>
      <c r="E111" s="330"/>
      <c r="F111" s="330"/>
      <c r="G111" s="330"/>
      <c r="H111" s="330"/>
      <c r="I111" s="330"/>
      <c r="J111" s="330"/>
      <c r="K111" s="330"/>
      <c r="L111" s="330"/>
      <c r="M111" s="330"/>
      <c r="N111" s="330"/>
      <c r="O111" s="330"/>
      <c r="P111" s="330"/>
      <c r="Q111" s="330"/>
      <c r="R111" s="330"/>
      <c r="S111" s="330"/>
      <c r="T111" s="330"/>
      <c r="U111" s="330"/>
      <c r="V111" s="330"/>
      <c r="W111" s="330"/>
      <c r="X111" s="330"/>
      <c r="Y111" s="330"/>
      <c r="Z111" s="330"/>
      <c r="AA111" s="330"/>
      <c r="AB111" s="330"/>
      <c r="AC111" s="330"/>
      <c r="AD111" s="330"/>
    </row>
    <row r="112" ht="23.25" customHeight="1">
      <c r="A112" s="330"/>
      <c r="B112" s="330"/>
      <c r="C112" s="330"/>
      <c r="D112" s="330"/>
      <c r="E112" s="330"/>
      <c r="F112" s="330"/>
      <c r="G112" s="330"/>
      <c r="H112" s="330"/>
      <c r="I112" s="330"/>
      <c r="J112" s="330"/>
      <c r="K112" s="330"/>
      <c r="L112" s="330"/>
      <c r="M112" s="330"/>
      <c r="N112" s="330"/>
      <c r="O112" s="330"/>
      <c r="P112" s="330"/>
      <c r="Q112" s="330"/>
      <c r="R112" s="330"/>
      <c r="S112" s="330"/>
      <c r="T112" s="330"/>
      <c r="U112" s="330"/>
      <c r="V112" s="330"/>
      <c r="W112" s="330"/>
      <c r="X112" s="330"/>
      <c r="Y112" s="330"/>
      <c r="Z112" s="330"/>
      <c r="AA112" s="330"/>
      <c r="AB112" s="330"/>
      <c r="AC112" s="330"/>
      <c r="AD112" s="330"/>
    </row>
    <row r="113" ht="23.25" customHeight="1">
      <c r="A113" s="330"/>
      <c r="B113" s="330"/>
      <c r="C113" s="330"/>
      <c r="D113" s="330"/>
      <c r="E113" s="330"/>
      <c r="F113" s="330"/>
      <c r="G113" s="330"/>
      <c r="H113" s="330"/>
      <c r="I113" s="330"/>
      <c r="J113" s="330"/>
      <c r="K113" s="330"/>
      <c r="L113" s="330"/>
      <c r="M113" s="330"/>
      <c r="N113" s="330"/>
      <c r="O113" s="330"/>
      <c r="P113" s="330"/>
      <c r="Q113" s="330"/>
      <c r="R113" s="330"/>
      <c r="S113" s="330"/>
      <c r="T113" s="330"/>
      <c r="U113" s="330"/>
      <c r="V113" s="330"/>
      <c r="W113" s="330"/>
      <c r="X113" s="330"/>
      <c r="Y113" s="330"/>
      <c r="Z113" s="330"/>
      <c r="AA113" s="330"/>
      <c r="AB113" s="330"/>
      <c r="AC113" s="330"/>
      <c r="AD113" s="330"/>
    </row>
    <row r="114" ht="23.25" customHeight="1">
      <c r="A114" s="330"/>
      <c r="B114" s="330"/>
      <c r="C114" s="330"/>
      <c r="D114" s="330"/>
      <c r="E114" s="330"/>
      <c r="F114" s="330"/>
      <c r="G114" s="330"/>
      <c r="H114" s="330"/>
      <c r="I114" s="330"/>
      <c r="J114" s="330"/>
      <c r="K114" s="330"/>
      <c r="L114" s="330"/>
      <c r="M114" s="330"/>
      <c r="N114" s="330"/>
      <c r="O114" s="330"/>
      <c r="P114" s="330"/>
      <c r="Q114" s="330"/>
      <c r="R114" s="330"/>
      <c r="S114" s="330"/>
      <c r="T114" s="330"/>
      <c r="U114" s="330"/>
      <c r="V114" s="330"/>
      <c r="W114" s="330"/>
      <c r="X114" s="330"/>
      <c r="Y114" s="330"/>
      <c r="Z114" s="330"/>
      <c r="AA114" s="330"/>
      <c r="AB114" s="330"/>
      <c r="AC114" s="330"/>
      <c r="AD114" s="330"/>
    </row>
    <row r="115" ht="23.25" customHeight="1">
      <c r="A115" s="330"/>
      <c r="B115" s="330"/>
      <c r="C115" s="330"/>
      <c r="D115" s="330"/>
      <c r="E115" s="330"/>
      <c r="F115" s="330"/>
      <c r="G115" s="330"/>
      <c r="H115" s="330"/>
      <c r="I115" s="330"/>
      <c r="J115" s="330"/>
      <c r="K115" s="330"/>
      <c r="L115" s="330"/>
      <c r="M115" s="330"/>
      <c r="N115" s="330"/>
      <c r="O115" s="330"/>
      <c r="P115" s="330"/>
      <c r="Q115" s="330"/>
      <c r="R115" s="330"/>
      <c r="S115" s="330"/>
      <c r="T115" s="330"/>
      <c r="U115" s="330"/>
      <c r="V115" s="330"/>
      <c r="W115" s="330"/>
      <c r="X115" s="330"/>
      <c r="Y115" s="330"/>
      <c r="Z115" s="330"/>
      <c r="AA115" s="330"/>
      <c r="AB115" s="330"/>
      <c r="AC115" s="330"/>
      <c r="AD115" s="330"/>
    </row>
    <row r="116" ht="23.25" customHeight="1">
      <c r="A116" s="330"/>
      <c r="B116" s="330"/>
      <c r="C116" s="330"/>
      <c r="D116" s="330"/>
      <c r="E116" s="330"/>
      <c r="F116" s="330"/>
      <c r="G116" s="330"/>
      <c r="H116" s="330"/>
      <c r="I116" s="330"/>
      <c r="J116" s="330"/>
      <c r="K116" s="330"/>
      <c r="L116" s="330"/>
      <c r="M116" s="330"/>
      <c r="N116" s="330"/>
      <c r="O116" s="330"/>
      <c r="P116" s="330"/>
      <c r="Q116" s="330"/>
      <c r="R116" s="330"/>
      <c r="S116" s="330"/>
      <c r="T116" s="330"/>
      <c r="U116" s="330"/>
      <c r="V116" s="330"/>
      <c r="W116" s="330"/>
      <c r="X116" s="330"/>
      <c r="Y116" s="330"/>
      <c r="Z116" s="330"/>
      <c r="AA116" s="330"/>
      <c r="AB116" s="330"/>
      <c r="AC116" s="330"/>
      <c r="AD116" s="330"/>
    </row>
    <row r="117" ht="23.25" customHeight="1">
      <c r="A117" s="330"/>
      <c r="B117" s="330"/>
      <c r="C117" s="330"/>
      <c r="D117" s="330"/>
      <c r="E117" s="330"/>
      <c r="F117" s="330"/>
      <c r="G117" s="330"/>
      <c r="H117" s="330"/>
      <c r="I117" s="330"/>
      <c r="J117" s="330"/>
      <c r="K117" s="330"/>
      <c r="L117" s="330"/>
      <c r="M117" s="330"/>
      <c r="N117" s="330"/>
      <c r="O117" s="330"/>
      <c r="P117" s="330"/>
      <c r="Q117" s="330"/>
      <c r="R117" s="330"/>
      <c r="S117" s="330"/>
      <c r="T117" s="330"/>
      <c r="U117" s="330"/>
      <c r="V117" s="330"/>
      <c r="W117" s="330"/>
      <c r="X117" s="330"/>
      <c r="Y117" s="330"/>
      <c r="Z117" s="330"/>
      <c r="AA117" s="330"/>
      <c r="AB117" s="330"/>
      <c r="AC117" s="330"/>
      <c r="AD117" s="330"/>
    </row>
    <row r="118" ht="23.25" customHeight="1">
      <c r="A118" s="330"/>
      <c r="B118" s="330"/>
      <c r="C118" s="330"/>
      <c r="D118" s="330"/>
      <c r="E118" s="330"/>
      <c r="F118" s="330"/>
      <c r="G118" s="330"/>
      <c r="H118" s="330"/>
      <c r="I118" s="330"/>
      <c r="J118" s="330"/>
      <c r="K118" s="330"/>
      <c r="L118" s="330"/>
      <c r="M118" s="330"/>
      <c r="N118" s="330"/>
      <c r="O118" s="330"/>
      <c r="P118" s="330"/>
      <c r="Q118" s="330"/>
      <c r="R118" s="330"/>
      <c r="S118" s="330"/>
      <c r="T118" s="330"/>
      <c r="U118" s="330"/>
      <c r="V118" s="330"/>
      <c r="W118" s="330"/>
      <c r="X118" s="330"/>
      <c r="Y118" s="330"/>
      <c r="Z118" s="330"/>
      <c r="AA118" s="330"/>
      <c r="AB118" s="330"/>
      <c r="AC118" s="330"/>
      <c r="AD118" s="330"/>
    </row>
    <row r="119" ht="23.25" customHeight="1">
      <c r="A119" s="330"/>
      <c r="B119" s="330"/>
      <c r="C119" s="330"/>
      <c r="D119" s="330"/>
      <c r="E119" s="330"/>
      <c r="F119" s="330"/>
      <c r="G119" s="330"/>
      <c r="H119" s="330"/>
      <c r="I119" s="330"/>
      <c r="J119" s="330"/>
      <c r="K119" s="330"/>
      <c r="L119" s="330"/>
      <c r="M119" s="330"/>
      <c r="N119" s="330"/>
      <c r="O119" s="330"/>
      <c r="P119" s="330"/>
      <c r="Q119" s="330"/>
      <c r="R119" s="330"/>
      <c r="S119" s="330"/>
      <c r="T119" s="330"/>
      <c r="U119" s="330"/>
      <c r="V119" s="330"/>
      <c r="W119" s="330"/>
      <c r="X119" s="330"/>
      <c r="Y119" s="330"/>
      <c r="Z119" s="330"/>
      <c r="AA119" s="330"/>
      <c r="AB119" s="330"/>
      <c r="AC119" s="330"/>
      <c r="AD119" s="330"/>
    </row>
    <row r="120" ht="23.25" customHeight="1">
      <c r="A120" s="330"/>
      <c r="B120" s="330"/>
      <c r="C120" s="330"/>
      <c r="D120" s="330"/>
      <c r="E120" s="330"/>
      <c r="F120" s="330"/>
      <c r="G120" s="330"/>
      <c r="H120" s="330"/>
      <c r="I120" s="330"/>
      <c r="J120" s="330"/>
      <c r="K120" s="330"/>
      <c r="L120" s="330"/>
      <c r="M120" s="330"/>
      <c r="N120" s="330"/>
      <c r="O120" s="330"/>
      <c r="P120" s="330"/>
      <c r="Q120" s="330"/>
      <c r="R120" s="330"/>
      <c r="S120" s="330"/>
      <c r="T120" s="330"/>
      <c r="U120" s="330"/>
      <c r="V120" s="330"/>
      <c r="W120" s="330"/>
      <c r="X120" s="330"/>
      <c r="Y120" s="330"/>
      <c r="Z120" s="330"/>
      <c r="AA120" s="330"/>
      <c r="AB120" s="330"/>
      <c r="AC120" s="330"/>
      <c r="AD120" s="330"/>
    </row>
    <row r="121" ht="23.25" customHeight="1">
      <c r="A121" s="330"/>
      <c r="B121" s="330"/>
      <c r="C121" s="330"/>
      <c r="D121" s="330"/>
      <c r="E121" s="330"/>
      <c r="F121" s="330"/>
      <c r="G121" s="330"/>
      <c r="H121" s="330"/>
      <c r="I121" s="330"/>
      <c r="J121" s="330"/>
      <c r="K121" s="330"/>
      <c r="L121" s="330"/>
      <c r="M121" s="330"/>
      <c r="N121" s="330"/>
      <c r="O121" s="330"/>
      <c r="P121" s="330"/>
      <c r="Q121" s="330"/>
      <c r="R121" s="330"/>
      <c r="S121" s="330"/>
      <c r="T121" s="330"/>
      <c r="U121" s="330"/>
      <c r="V121" s="330"/>
      <c r="W121" s="330"/>
      <c r="X121" s="330"/>
      <c r="Y121" s="330"/>
      <c r="Z121" s="330"/>
      <c r="AA121" s="330"/>
      <c r="AB121" s="330"/>
      <c r="AC121" s="330"/>
      <c r="AD121" s="330"/>
    </row>
    <row r="122" ht="23.25" customHeight="1">
      <c r="A122" s="330"/>
      <c r="B122" s="330"/>
      <c r="C122" s="330"/>
      <c r="D122" s="330"/>
      <c r="E122" s="330"/>
      <c r="F122" s="330"/>
      <c r="G122" s="330"/>
      <c r="H122" s="330"/>
      <c r="I122" s="330"/>
      <c r="J122" s="330"/>
      <c r="K122" s="330"/>
      <c r="L122" s="330"/>
      <c r="M122" s="330"/>
      <c r="N122" s="330"/>
      <c r="O122" s="330"/>
      <c r="P122" s="330"/>
      <c r="Q122" s="330"/>
      <c r="R122" s="330"/>
      <c r="S122" s="330"/>
      <c r="T122" s="330"/>
      <c r="U122" s="330"/>
      <c r="V122" s="330"/>
      <c r="W122" s="330"/>
      <c r="X122" s="330"/>
      <c r="Y122" s="330"/>
      <c r="Z122" s="330"/>
      <c r="AA122" s="330"/>
      <c r="AB122" s="330"/>
      <c r="AC122" s="330"/>
      <c r="AD122" s="330"/>
    </row>
    <row r="123" ht="23.25" customHeight="1">
      <c r="A123" s="330"/>
      <c r="B123" s="330"/>
      <c r="C123" s="330"/>
      <c r="D123" s="330"/>
      <c r="E123" s="330"/>
      <c r="F123" s="330"/>
      <c r="G123" s="330"/>
      <c r="H123" s="330"/>
      <c r="I123" s="330"/>
      <c r="J123" s="330"/>
      <c r="K123" s="330"/>
      <c r="L123" s="330"/>
      <c r="M123" s="330"/>
      <c r="N123" s="330"/>
      <c r="O123" s="330"/>
      <c r="P123" s="330"/>
      <c r="Q123" s="330"/>
      <c r="R123" s="330"/>
      <c r="S123" s="330"/>
      <c r="T123" s="330"/>
      <c r="U123" s="330"/>
      <c r="V123" s="330"/>
      <c r="W123" s="330"/>
      <c r="X123" s="330"/>
      <c r="Y123" s="330"/>
      <c r="Z123" s="330"/>
      <c r="AA123" s="330"/>
      <c r="AB123" s="330"/>
      <c r="AC123" s="330"/>
      <c r="AD123" s="330"/>
    </row>
    <row r="124" ht="23.25" customHeight="1">
      <c r="A124" s="330"/>
      <c r="B124" s="330"/>
      <c r="C124" s="330"/>
      <c r="D124" s="330"/>
      <c r="E124" s="330"/>
      <c r="F124" s="330"/>
      <c r="G124" s="330"/>
      <c r="H124" s="330"/>
      <c r="I124" s="330"/>
      <c r="J124" s="330"/>
      <c r="K124" s="330"/>
      <c r="L124" s="330"/>
      <c r="M124" s="330"/>
      <c r="N124" s="330"/>
      <c r="O124" s="330"/>
      <c r="P124" s="330"/>
      <c r="Q124" s="330"/>
      <c r="R124" s="330"/>
      <c r="S124" s="330"/>
      <c r="T124" s="330"/>
      <c r="U124" s="330"/>
      <c r="V124" s="330"/>
      <c r="W124" s="330"/>
      <c r="X124" s="330"/>
      <c r="Y124" s="330"/>
      <c r="Z124" s="330"/>
      <c r="AA124" s="330"/>
      <c r="AB124" s="330"/>
      <c r="AC124" s="330"/>
      <c r="AD124" s="330"/>
    </row>
    <row r="125" ht="23.25" customHeight="1">
      <c r="A125" s="330"/>
      <c r="B125" s="330"/>
      <c r="C125" s="330"/>
      <c r="D125" s="330"/>
      <c r="E125" s="330"/>
      <c r="F125" s="330"/>
      <c r="G125" s="330"/>
      <c r="H125" s="330"/>
      <c r="I125" s="330"/>
      <c r="J125" s="330"/>
      <c r="K125" s="330"/>
      <c r="L125" s="330"/>
      <c r="M125" s="330"/>
      <c r="N125" s="330"/>
      <c r="O125" s="330"/>
      <c r="P125" s="330"/>
      <c r="Q125" s="330"/>
      <c r="R125" s="330"/>
      <c r="S125" s="330"/>
      <c r="T125" s="330"/>
      <c r="U125" s="330"/>
      <c r="V125" s="330"/>
      <c r="W125" s="330"/>
      <c r="X125" s="330"/>
      <c r="Y125" s="330"/>
      <c r="Z125" s="330"/>
      <c r="AA125" s="330"/>
      <c r="AB125" s="330"/>
      <c r="AC125" s="330"/>
      <c r="AD125" s="330"/>
    </row>
    <row r="126" ht="23.25" customHeight="1">
      <c r="A126" s="330"/>
      <c r="B126" s="330"/>
      <c r="C126" s="330"/>
      <c r="D126" s="330"/>
      <c r="E126" s="330"/>
      <c r="F126" s="330"/>
      <c r="G126" s="330"/>
      <c r="H126" s="330"/>
      <c r="I126" s="330"/>
      <c r="J126" s="330"/>
      <c r="K126" s="330"/>
      <c r="L126" s="330"/>
      <c r="M126" s="330"/>
      <c r="N126" s="330"/>
      <c r="O126" s="330"/>
      <c r="P126" s="330"/>
      <c r="Q126" s="330"/>
      <c r="R126" s="330"/>
      <c r="S126" s="330"/>
      <c r="T126" s="330"/>
      <c r="U126" s="330"/>
      <c r="V126" s="330"/>
      <c r="W126" s="330"/>
      <c r="X126" s="330"/>
      <c r="Y126" s="330"/>
      <c r="Z126" s="330"/>
      <c r="AA126" s="330"/>
      <c r="AB126" s="330"/>
      <c r="AC126" s="330"/>
      <c r="AD126" s="330"/>
    </row>
    <row r="127" ht="23.25" customHeight="1">
      <c r="A127" s="330"/>
      <c r="B127" s="330"/>
      <c r="C127" s="330"/>
      <c r="D127" s="330"/>
      <c r="E127" s="330"/>
      <c r="F127" s="330"/>
      <c r="G127" s="330"/>
      <c r="H127" s="330"/>
      <c r="I127" s="330"/>
      <c r="J127" s="330"/>
      <c r="K127" s="330"/>
      <c r="L127" s="330"/>
      <c r="M127" s="330"/>
      <c r="N127" s="330"/>
      <c r="O127" s="330"/>
      <c r="P127" s="330"/>
      <c r="Q127" s="330"/>
      <c r="R127" s="330"/>
      <c r="S127" s="330"/>
      <c r="T127" s="330"/>
      <c r="U127" s="330"/>
      <c r="V127" s="330"/>
      <c r="W127" s="330"/>
      <c r="X127" s="330"/>
      <c r="Y127" s="330"/>
      <c r="Z127" s="330"/>
      <c r="AA127" s="330"/>
      <c r="AB127" s="330"/>
      <c r="AC127" s="330"/>
      <c r="AD127" s="330"/>
    </row>
    <row r="128" ht="23.25" customHeight="1">
      <c r="A128" s="330"/>
      <c r="B128" s="330"/>
      <c r="C128" s="330"/>
      <c r="D128" s="330"/>
      <c r="E128" s="330"/>
      <c r="F128" s="330"/>
      <c r="G128" s="330"/>
      <c r="H128" s="330"/>
      <c r="I128" s="330"/>
      <c r="J128" s="330"/>
      <c r="K128" s="330"/>
      <c r="L128" s="330"/>
      <c r="M128" s="330"/>
      <c r="N128" s="330"/>
      <c r="O128" s="330"/>
      <c r="P128" s="330"/>
      <c r="Q128" s="330"/>
      <c r="R128" s="330"/>
      <c r="S128" s="330"/>
      <c r="T128" s="330"/>
      <c r="U128" s="330"/>
      <c r="V128" s="330"/>
      <c r="W128" s="330"/>
      <c r="X128" s="330"/>
      <c r="Y128" s="330"/>
      <c r="Z128" s="330"/>
      <c r="AA128" s="330"/>
      <c r="AB128" s="330"/>
      <c r="AC128" s="330"/>
      <c r="AD128" s="330"/>
    </row>
    <row r="129" ht="23.25" customHeight="1">
      <c r="A129" s="330"/>
      <c r="B129" s="330"/>
      <c r="C129" s="330"/>
      <c r="D129" s="330"/>
      <c r="E129" s="330"/>
      <c r="F129" s="330"/>
      <c r="G129" s="330"/>
      <c r="H129" s="330"/>
      <c r="I129" s="330"/>
      <c r="J129" s="330"/>
      <c r="K129" s="330"/>
      <c r="L129" s="330"/>
      <c r="M129" s="330"/>
      <c r="N129" s="330"/>
      <c r="O129" s="330"/>
      <c r="P129" s="330"/>
      <c r="Q129" s="330"/>
      <c r="R129" s="330"/>
      <c r="S129" s="330"/>
      <c r="T129" s="330"/>
      <c r="U129" s="330"/>
      <c r="V129" s="330"/>
      <c r="W129" s="330"/>
      <c r="X129" s="330"/>
      <c r="Y129" s="330"/>
      <c r="Z129" s="330"/>
      <c r="AA129" s="330"/>
      <c r="AB129" s="330"/>
      <c r="AC129" s="330"/>
      <c r="AD129" s="330"/>
    </row>
    <row r="130" ht="23.25" customHeight="1">
      <c r="A130" s="330"/>
      <c r="B130" s="330"/>
      <c r="C130" s="330"/>
      <c r="D130" s="330"/>
      <c r="E130" s="330"/>
      <c r="F130" s="330"/>
      <c r="G130" s="330"/>
      <c r="H130" s="330"/>
      <c r="I130" s="330"/>
      <c r="J130" s="330"/>
      <c r="K130" s="330"/>
      <c r="L130" s="330"/>
      <c r="M130" s="330"/>
      <c r="N130" s="330"/>
      <c r="O130" s="330"/>
      <c r="P130" s="330"/>
      <c r="Q130" s="330"/>
      <c r="R130" s="330"/>
      <c r="S130" s="330"/>
      <c r="T130" s="330"/>
      <c r="U130" s="330"/>
      <c r="V130" s="330"/>
      <c r="W130" s="330"/>
      <c r="X130" s="330"/>
      <c r="Y130" s="330"/>
      <c r="Z130" s="330"/>
      <c r="AA130" s="330"/>
      <c r="AB130" s="330"/>
      <c r="AC130" s="330"/>
      <c r="AD130" s="330"/>
    </row>
    <row r="131" ht="23.25" customHeight="1">
      <c r="A131" s="330"/>
      <c r="B131" s="330"/>
      <c r="C131" s="330"/>
      <c r="D131" s="330"/>
      <c r="E131" s="330"/>
      <c r="F131" s="330"/>
      <c r="G131" s="330"/>
      <c r="H131" s="330"/>
      <c r="I131" s="330"/>
      <c r="J131" s="330"/>
      <c r="K131" s="330"/>
      <c r="L131" s="330"/>
      <c r="M131" s="330"/>
      <c r="N131" s="330"/>
      <c r="O131" s="330"/>
      <c r="P131" s="330"/>
      <c r="Q131" s="330"/>
      <c r="R131" s="330"/>
      <c r="S131" s="330"/>
      <c r="T131" s="330"/>
      <c r="U131" s="330"/>
      <c r="V131" s="330"/>
      <c r="W131" s="330"/>
      <c r="X131" s="330"/>
      <c r="Y131" s="330"/>
      <c r="Z131" s="330"/>
      <c r="AA131" s="330"/>
      <c r="AB131" s="330"/>
      <c r="AC131" s="330"/>
      <c r="AD131" s="330"/>
    </row>
    <row r="132" ht="23.25" customHeight="1">
      <c r="A132" s="330"/>
      <c r="B132" s="330"/>
      <c r="C132" s="330"/>
      <c r="D132" s="330"/>
      <c r="E132" s="330"/>
      <c r="F132" s="330"/>
      <c r="G132" s="330"/>
      <c r="H132" s="330"/>
      <c r="I132" s="330"/>
      <c r="J132" s="330"/>
      <c r="K132" s="330"/>
      <c r="L132" s="330"/>
      <c r="M132" s="330"/>
      <c r="N132" s="330"/>
      <c r="O132" s="330"/>
      <c r="P132" s="330"/>
      <c r="Q132" s="330"/>
      <c r="R132" s="330"/>
      <c r="S132" s="330"/>
      <c r="T132" s="330"/>
      <c r="U132" s="330"/>
      <c r="V132" s="330"/>
      <c r="W132" s="330"/>
      <c r="X132" s="330"/>
      <c r="Y132" s="330"/>
      <c r="Z132" s="330"/>
      <c r="AA132" s="330"/>
      <c r="AB132" s="330"/>
      <c r="AC132" s="330"/>
      <c r="AD132" s="330"/>
    </row>
    <row r="133" ht="23.25" customHeight="1">
      <c r="A133" s="330"/>
      <c r="B133" s="330"/>
      <c r="C133" s="330"/>
      <c r="D133" s="330"/>
      <c r="E133" s="330"/>
      <c r="F133" s="330"/>
      <c r="G133" s="330"/>
      <c r="H133" s="330"/>
      <c r="I133" s="330"/>
      <c r="J133" s="330"/>
      <c r="K133" s="330"/>
      <c r="L133" s="330"/>
      <c r="M133" s="330"/>
      <c r="N133" s="330"/>
      <c r="O133" s="330"/>
      <c r="P133" s="330"/>
      <c r="Q133" s="330"/>
      <c r="R133" s="330"/>
      <c r="S133" s="330"/>
      <c r="T133" s="330"/>
      <c r="U133" s="330"/>
      <c r="V133" s="330"/>
      <c r="W133" s="330"/>
      <c r="X133" s="330"/>
      <c r="Y133" s="330"/>
      <c r="Z133" s="330"/>
      <c r="AA133" s="330"/>
      <c r="AB133" s="330"/>
      <c r="AC133" s="330"/>
      <c r="AD133" s="330"/>
    </row>
    <row r="134" ht="23.25" customHeight="1">
      <c r="A134" s="330"/>
      <c r="B134" s="330"/>
      <c r="C134" s="330"/>
      <c r="D134" s="330"/>
      <c r="E134" s="330"/>
      <c r="F134" s="330"/>
      <c r="G134" s="330"/>
      <c r="H134" s="330"/>
      <c r="I134" s="330"/>
      <c r="J134" s="330"/>
      <c r="K134" s="330"/>
      <c r="L134" s="330"/>
      <c r="M134" s="330"/>
      <c r="N134" s="330"/>
      <c r="O134" s="330"/>
      <c r="P134" s="330"/>
      <c r="Q134" s="330"/>
      <c r="R134" s="330"/>
      <c r="S134" s="330"/>
      <c r="T134" s="330"/>
      <c r="U134" s="330"/>
      <c r="V134" s="330"/>
      <c r="W134" s="330"/>
      <c r="X134" s="330"/>
      <c r="Y134" s="330"/>
      <c r="Z134" s="330"/>
      <c r="AA134" s="330"/>
      <c r="AB134" s="330"/>
      <c r="AC134" s="330"/>
      <c r="AD134" s="330"/>
    </row>
    <row r="135" ht="23.25" customHeight="1">
      <c r="A135" s="330"/>
      <c r="B135" s="330"/>
      <c r="C135" s="330"/>
      <c r="D135" s="330"/>
      <c r="E135" s="330"/>
      <c r="F135" s="330"/>
      <c r="G135" s="330"/>
      <c r="H135" s="330"/>
      <c r="I135" s="330"/>
      <c r="J135" s="330"/>
      <c r="K135" s="330"/>
      <c r="L135" s="330"/>
      <c r="M135" s="330"/>
      <c r="N135" s="330"/>
      <c r="O135" s="330"/>
      <c r="P135" s="330"/>
      <c r="Q135" s="330"/>
      <c r="R135" s="330"/>
      <c r="S135" s="330"/>
      <c r="T135" s="330"/>
      <c r="U135" s="330"/>
      <c r="V135" s="330"/>
      <c r="W135" s="330"/>
      <c r="X135" s="330"/>
      <c r="Y135" s="330"/>
      <c r="Z135" s="330"/>
      <c r="AA135" s="330"/>
      <c r="AB135" s="330"/>
      <c r="AC135" s="330"/>
      <c r="AD135" s="330"/>
    </row>
    <row r="136" ht="23.25" customHeight="1">
      <c r="A136" s="330"/>
      <c r="B136" s="330"/>
      <c r="C136" s="330"/>
      <c r="D136" s="330"/>
      <c r="E136" s="330"/>
      <c r="F136" s="330"/>
      <c r="G136" s="330"/>
      <c r="H136" s="330"/>
      <c r="I136" s="330"/>
      <c r="J136" s="330"/>
      <c r="K136" s="330"/>
      <c r="L136" s="330"/>
      <c r="M136" s="330"/>
      <c r="N136" s="330"/>
      <c r="O136" s="330"/>
      <c r="P136" s="330"/>
      <c r="Q136" s="330"/>
      <c r="R136" s="330"/>
      <c r="S136" s="330"/>
      <c r="T136" s="330"/>
      <c r="U136" s="330"/>
      <c r="V136" s="330"/>
      <c r="W136" s="330"/>
      <c r="X136" s="330"/>
      <c r="Y136" s="330"/>
      <c r="Z136" s="330"/>
      <c r="AA136" s="330"/>
      <c r="AB136" s="330"/>
      <c r="AC136" s="330"/>
      <c r="AD136" s="330"/>
    </row>
    <row r="137" ht="23.25" customHeight="1">
      <c r="A137" s="330"/>
      <c r="B137" s="330"/>
      <c r="C137" s="330"/>
      <c r="D137" s="330"/>
      <c r="E137" s="330"/>
      <c r="F137" s="330"/>
      <c r="G137" s="330"/>
      <c r="H137" s="330"/>
      <c r="I137" s="330"/>
      <c r="J137" s="330"/>
      <c r="K137" s="330"/>
      <c r="L137" s="330"/>
      <c r="M137" s="330"/>
      <c r="N137" s="330"/>
      <c r="O137" s="330"/>
      <c r="P137" s="330"/>
      <c r="Q137" s="330"/>
      <c r="R137" s="330"/>
      <c r="S137" s="330"/>
      <c r="T137" s="330"/>
      <c r="U137" s="330"/>
      <c r="V137" s="330"/>
      <c r="W137" s="330"/>
      <c r="X137" s="330"/>
      <c r="Y137" s="330"/>
      <c r="Z137" s="330"/>
      <c r="AA137" s="330"/>
      <c r="AB137" s="330"/>
      <c r="AC137" s="330"/>
      <c r="AD137" s="330"/>
    </row>
    <row r="138" ht="23.25" customHeight="1">
      <c r="A138" s="330"/>
      <c r="B138" s="330"/>
      <c r="C138" s="330"/>
      <c r="D138" s="330"/>
      <c r="E138" s="330"/>
      <c r="F138" s="330"/>
      <c r="G138" s="330"/>
      <c r="H138" s="330"/>
      <c r="I138" s="330"/>
      <c r="J138" s="330"/>
      <c r="K138" s="330"/>
      <c r="L138" s="330"/>
      <c r="M138" s="330"/>
      <c r="N138" s="330"/>
      <c r="O138" s="330"/>
      <c r="P138" s="330"/>
      <c r="Q138" s="330"/>
      <c r="R138" s="330"/>
      <c r="S138" s="330"/>
      <c r="T138" s="330"/>
      <c r="U138" s="330"/>
      <c r="V138" s="330"/>
      <c r="W138" s="330"/>
      <c r="X138" s="330"/>
      <c r="Y138" s="330"/>
      <c r="Z138" s="330"/>
      <c r="AA138" s="330"/>
      <c r="AB138" s="330"/>
      <c r="AC138" s="330"/>
      <c r="AD138" s="330"/>
    </row>
    <row r="139" ht="23.25" customHeight="1">
      <c r="A139" s="330"/>
      <c r="B139" s="330"/>
      <c r="C139" s="330"/>
      <c r="D139" s="330"/>
      <c r="E139" s="330"/>
      <c r="F139" s="330"/>
      <c r="G139" s="330"/>
      <c r="H139" s="330"/>
      <c r="I139" s="330"/>
      <c r="J139" s="330"/>
      <c r="K139" s="330"/>
      <c r="L139" s="330"/>
      <c r="M139" s="330"/>
      <c r="N139" s="330"/>
      <c r="O139" s="330"/>
      <c r="P139" s="330"/>
      <c r="Q139" s="330"/>
      <c r="R139" s="330"/>
      <c r="S139" s="330"/>
      <c r="T139" s="330"/>
      <c r="U139" s="330"/>
      <c r="V139" s="330"/>
      <c r="W139" s="330"/>
      <c r="X139" s="330"/>
      <c r="Y139" s="330"/>
      <c r="Z139" s="330"/>
      <c r="AA139" s="330"/>
      <c r="AB139" s="330"/>
      <c r="AC139" s="330"/>
      <c r="AD139" s="330"/>
    </row>
    <row r="140" ht="23.25" customHeight="1">
      <c r="A140" s="330"/>
      <c r="B140" s="330"/>
      <c r="C140" s="330"/>
      <c r="D140" s="330"/>
      <c r="E140" s="330"/>
      <c r="F140" s="330"/>
      <c r="G140" s="330"/>
      <c r="H140" s="330"/>
      <c r="I140" s="330"/>
      <c r="J140" s="330"/>
      <c r="K140" s="330"/>
      <c r="L140" s="330"/>
      <c r="M140" s="330"/>
      <c r="N140" s="330"/>
      <c r="O140" s="330"/>
      <c r="P140" s="330"/>
      <c r="Q140" s="330"/>
      <c r="R140" s="330"/>
      <c r="S140" s="330"/>
      <c r="T140" s="330"/>
      <c r="U140" s="330"/>
      <c r="V140" s="330"/>
      <c r="W140" s="330"/>
      <c r="X140" s="330"/>
      <c r="Y140" s="330"/>
      <c r="Z140" s="330"/>
      <c r="AA140" s="330"/>
      <c r="AB140" s="330"/>
      <c r="AC140" s="330"/>
      <c r="AD140" s="330"/>
    </row>
    <row r="141" ht="23.25" customHeight="1">
      <c r="A141" s="330"/>
      <c r="B141" s="330"/>
      <c r="C141" s="330"/>
      <c r="D141" s="330"/>
      <c r="E141" s="330"/>
      <c r="F141" s="330"/>
      <c r="G141" s="330"/>
      <c r="H141" s="330"/>
      <c r="I141" s="330"/>
      <c r="J141" s="330"/>
      <c r="K141" s="330"/>
      <c r="L141" s="330"/>
      <c r="M141" s="330"/>
      <c r="N141" s="330"/>
      <c r="O141" s="330"/>
      <c r="P141" s="330"/>
      <c r="Q141" s="330"/>
      <c r="R141" s="330"/>
      <c r="S141" s="330"/>
      <c r="T141" s="330"/>
      <c r="U141" s="330"/>
      <c r="V141" s="330"/>
      <c r="W141" s="330"/>
      <c r="X141" s="330"/>
      <c r="Y141" s="330"/>
      <c r="Z141" s="330"/>
      <c r="AA141" s="330"/>
      <c r="AB141" s="330"/>
      <c r="AC141" s="330"/>
      <c r="AD141" s="330"/>
    </row>
    <row r="142" ht="23.25" customHeight="1">
      <c r="A142" s="330"/>
      <c r="B142" s="330"/>
      <c r="C142" s="330"/>
      <c r="D142" s="330"/>
      <c r="E142" s="330"/>
      <c r="F142" s="330"/>
      <c r="G142" s="330"/>
      <c r="H142" s="330"/>
      <c r="I142" s="330"/>
      <c r="J142" s="330"/>
      <c r="K142" s="330"/>
      <c r="L142" s="330"/>
      <c r="M142" s="330"/>
      <c r="N142" s="330"/>
      <c r="O142" s="330"/>
      <c r="P142" s="330"/>
      <c r="Q142" s="330"/>
      <c r="R142" s="330"/>
      <c r="S142" s="330"/>
      <c r="T142" s="330"/>
      <c r="U142" s="330"/>
      <c r="V142" s="330"/>
      <c r="W142" s="330"/>
      <c r="X142" s="330"/>
      <c r="Y142" s="330"/>
      <c r="Z142" s="330"/>
      <c r="AA142" s="330"/>
      <c r="AB142" s="330"/>
      <c r="AC142" s="330"/>
      <c r="AD142" s="330"/>
    </row>
    <row r="143" ht="23.25" customHeight="1">
      <c r="A143" s="330"/>
      <c r="B143" s="330"/>
      <c r="C143" s="330"/>
      <c r="D143" s="330"/>
      <c r="E143" s="330"/>
      <c r="F143" s="330"/>
      <c r="G143" s="330"/>
      <c r="H143" s="330"/>
      <c r="I143" s="330"/>
      <c r="J143" s="330"/>
      <c r="K143" s="330"/>
      <c r="L143" s="330"/>
      <c r="M143" s="330"/>
      <c r="N143" s="330"/>
      <c r="O143" s="330"/>
      <c r="P143" s="330"/>
      <c r="Q143" s="330"/>
      <c r="R143" s="330"/>
      <c r="S143" s="330"/>
      <c r="T143" s="330"/>
      <c r="U143" s="330"/>
      <c r="V143" s="330"/>
      <c r="W143" s="330"/>
      <c r="X143" s="330"/>
      <c r="Y143" s="330"/>
      <c r="Z143" s="330"/>
      <c r="AA143" s="330"/>
      <c r="AB143" s="330"/>
      <c r="AC143" s="330"/>
      <c r="AD143" s="330"/>
    </row>
    <row r="144" ht="23.25" customHeight="1">
      <c r="A144" s="330"/>
      <c r="B144" s="330"/>
      <c r="C144" s="330"/>
      <c r="D144" s="330"/>
      <c r="E144" s="330"/>
      <c r="F144" s="330"/>
      <c r="G144" s="330"/>
      <c r="H144" s="330"/>
      <c r="I144" s="330"/>
      <c r="J144" s="330"/>
      <c r="K144" s="330"/>
      <c r="L144" s="330"/>
      <c r="M144" s="330"/>
      <c r="N144" s="330"/>
      <c r="O144" s="330"/>
      <c r="P144" s="330"/>
      <c r="Q144" s="330"/>
      <c r="R144" s="330"/>
      <c r="S144" s="330"/>
      <c r="T144" s="330"/>
      <c r="U144" s="330"/>
      <c r="V144" s="330"/>
      <c r="W144" s="330"/>
      <c r="X144" s="330"/>
      <c r="Y144" s="330"/>
      <c r="Z144" s="330"/>
      <c r="AA144" s="330"/>
      <c r="AB144" s="330"/>
      <c r="AC144" s="330"/>
      <c r="AD144" s="330"/>
    </row>
    <row r="145" ht="23.25" customHeight="1">
      <c r="A145" s="330"/>
      <c r="B145" s="330"/>
      <c r="C145" s="330"/>
      <c r="D145" s="330"/>
      <c r="E145" s="330"/>
      <c r="F145" s="330"/>
      <c r="G145" s="330"/>
      <c r="H145" s="330"/>
      <c r="I145" s="330"/>
      <c r="J145" s="330"/>
      <c r="K145" s="330"/>
      <c r="L145" s="330"/>
      <c r="M145" s="330"/>
      <c r="N145" s="330"/>
      <c r="O145" s="330"/>
      <c r="P145" s="330"/>
      <c r="Q145" s="330"/>
      <c r="R145" s="330"/>
      <c r="S145" s="330"/>
      <c r="T145" s="330"/>
      <c r="U145" s="330"/>
      <c r="V145" s="330"/>
      <c r="W145" s="330"/>
      <c r="X145" s="330"/>
      <c r="Y145" s="330"/>
      <c r="Z145" s="330"/>
      <c r="AA145" s="330"/>
      <c r="AB145" s="330"/>
      <c r="AC145" s="330"/>
      <c r="AD145" s="330"/>
    </row>
    <row r="146" ht="23.25" customHeight="1">
      <c r="A146" s="330"/>
      <c r="B146" s="330"/>
      <c r="C146" s="330"/>
      <c r="D146" s="330"/>
      <c r="E146" s="330"/>
      <c r="F146" s="330"/>
      <c r="G146" s="330"/>
      <c r="H146" s="330"/>
      <c r="I146" s="330"/>
      <c r="J146" s="330"/>
      <c r="K146" s="330"/>
      <c r="L146" s="330"/>
      <c r="M146" s="330"/>
      <c r="N146" s="330"/>
      <c r="O146" s="330"/>
      <c r="P146" s="330"/>
      <c r="Q146" s="330"/>
      <c r="R146" s="330"/>
      <c r="S146" s="330"/>
      <c r="T146" s="330"/>
      <c r="U146" s="330"/>
      <c r="V146" s="330"/>
      <c r="W146" s="330"/>
      <c r="X146" s="330"/>
      <c r="Y146" s="330"/>
      <c r="Z146" s="330"/>
      <c r="AA146" s="330"/>
      <c r="AB146" s="330"/>
      <c r="AC146" s="330"/>
      <c r="AD146" s="330"/>
    </row>
    <row r="147" ht="23.25" customHeight="1">
      <c r="A147" s="330"/>
      <c r="B147" s="330"/>
      <c r="C147" s="330"/>
      <c r="D147" s="330"/>
      <c r="E147" s="330"/>
      <c r="F147" s="330"/>
      <c r="G147" s="330"/>
      <c r="H147" s="330"/>
      <c r="I147" s="330"/>
      <c r="J147" s="330"/>
      <c r="K147" s="330"/>
      <c r="L147" s="330"/>
      <c r="M147" s="330"/>
      <c r="N147" s="330"/>
      <c r="O147" s="330"/>
      <c r="P147" s="330"/>
      <c r="Q147" s="330"/>
      <c r="R147" s="330"/>
      <c r="S147" s="330"/>
      <c r="T147" s="330"/>
      <c r="U147" s="330"/>
      <c r="V147" s="330"/>
      <c r="W147" s="330"/>
      <c r="X147" s="330"/>
      <c r="Y147" s="330"/>
      <c r="Z147" s="330"/>
      <c r="AA147" s="330"/>
      <c r="AB147" s="330"/>
      <c r="AC147" s="330"/>
      <c r="AD147" s="330"/>
    </row>
    <row r="148" ht="23.25" customHeight="1">
      <c r="A148" s="330"/>
      <c r="B148" s="330"/>
      <c r="C148" s="330"/>
      <c r="D148" s="330"/>
      <c r="E148" s="330"/>
      <c r="F148" s="330"/>
      <c r="G148" s="330"/>
      <c r="H148" s="330"/>
      <c r="I148" s="330"/>
      <c r="J148" s="330"/>
      <c r="K148" s="330"/>
      <c r="L148" s="330"/>
      <c r="M148" s="330"/>
      <c r="N148" s="330"/>
      <c r="O148" s="330"/>
      <c r="P148" s="330"/>
      <c r="Q148" s="330"/>
      <c r="R148" s="330"/>
      <c r="S148" s="330"/>
      <c r="T148" s="330"/>
      <c r="U148" s="330"/>
      <c r="V148" s="330"/>
      <c r="W148" s="330"/>
      <c r="X148" s="330"/>
      <c r="Y148" s="330"/>
      <c r="Z148" s="330"/>
      <c r="AA148" s="330"/>
      <c r="AB148" s="330"/>
      <c r="AC148" s="330"/>
      <c r="AD148" s="330"/>
    </row>
    <row r="149" ht="23.25" customHeight="1">
      <c r="A149" s="330"/>
      <c r="B149" s="330"/>
      <c r="C149" s="330"/>
      <c r="D149" s="330"/>
      <c r="E149" s="330"/>
      <c r="F149" s="330"/>
      <c r="G149" s="330"/>
      <c r="H149" s="330"/>
      <c r="I149" s="330"/>
      <c r="J149" s="330"/>
      <c r="K149" s="330"/>
      <c r="L149" s="330"/>
      <c r="M149" s="330"/>
      <c r="N149" s="330"/>
      <c r="O149" s="330"/>
      <c r="P149" s="330"/>
      <c r="Q149" s="330"/>
      <c r="R149" s="330"/>
      <c r="S149" s="330"/>
      <c r="T149" s="330"/>
      <c r="U149" s="330"/>
      <c r="V149" s="330"/>
      <c r="W149" s="330"/>
      <c r="X149" s="330"/>
      <c r="Y149" s="330"/>
      <c r="Z149" s="330"/>
      <c r="AA149" s="330"/>
      <c r="AB149" s="330"/>
      <c r="AC149" s="330"/>
      <c r="AD149" s="330"/>
    </row>
    <row r="150" ht="23.25" customHeight="1">
      <c r="A150" s="330"/>
      <c r="B150" s="330"/>
      <c r="C150" s="330"/>
      <c r="D150" s="330"/>
      <c r="E150" s="330"/>
      <c r="F150" s="330"/>
      <c r="G150" s="330"/>
      <c r="H150" s="330"/>
      <c r="I150" s="330"/>
      <c r="J150" s="330"/>
      <c r="K150" s="330"/>
      <c r="L150" s="330"/>
      <c r="M150" s="330"/>
      <c r="N150" s="330"/>
      <c r="O150" s="330"/>
      <c r="P150" s="330"/>
      <c r="Q150" s="330"/>
      <c r="R150" s="330"/>
      <c r="S150" s="330"/>
      <c r="T150" s="330"/>
      <c r="U150" s="330"/>
      <c r="V150" s="330"/>
      <c r="W150" s="330"/>
      <c r="X150" s="330"/>
      <c r="Y150" s="330"/>
      <c r="Z150" s="330"/>
      <c r="AA150" s="330"/>
      <c r="AB150" s="330"/>
      <c r="AC150" s="330"/>
      <c r="AD150" s="330"/>
    </row>
    <row r="151" ht="23.25" customHeight="1">
      <c r="A151" s="330"/>
      <c r="B151" s="330"/>
      <c r="C151" s="330"/>
      <c r="D151" s="330"/>
      <c r="E151" s="330"/>
      <c r="F151" s="330"/>
      <c r="G151" s="330"/>
      <c r="H151" s="330"/>
      <c r="I151" s="330"/>
      <c r="J151" s="330"/>
      <c r="K151" s="330"/>
      <c r="L151" s="330"/>
      <c r="M151" s="330"/>
      <c r="N151" s="330"/>
      <c r="O151" s="330"/>
      <c r="P151" s="330"/>
      <c r="Q151" s="330"/>
      <c r="R151" s="330"/>
      <c r="S151" s="330"/>
      <c r="T151" s="330"/>
      <c r="U151" s="330"/>
      <c r="V151" s="330"/>
      <c r="W151" s="330"/>
      <c r="X151" s="330"/>
      <c r="Y151" s="330"/>
      <c r="Z151" s="330"/>
      <c r="AA151" s="330"/>
      <c r="AB151" s="330"/>
      <c r="AC151" s="330"/>
      <c r="AD151" s="330"/>
    </row>
    <row r="152" ht="23.25" customHeight="1">
      <c r="A152" s="330"/>
      <c r="B152" s="330"/>
      <c r="C152" s="330"/>
      <c r="D152" s="330"/>
      <c r="E152" s="330"/>
      <c r="F152" s="330"/>
      <c r="G152" s="330"/>
      <c r="H152" s="330"/>
      <c r="I152" s="330"/>
      <c r="J152" s="330"/>
      <c r="K152" s="330"/>
      <c r="L152" s="330"/>
      <c r="M152" s="330"/>
      <c r="N152" s="330"/>
      <c r="O152" s="330"/>
      <c r="P152" s="330"/>
      <c r="Q152" s="330"/>
      <c r="R152" s="330"/>
      <c r="S152" s="330"/>
      <c r="T152" s="330"/>
      <c r="U152" s="330"/>
      <c r="V152" s="330"/>
      <c r="W152" s="330"/>
      <c r="X152" s="330"/>
      <c r="Y152" s="330"/>
      <c r="Z152" s="330"/>
      <c r="AA152" s="330"/>
      <c r="AB152" s="330"/>
      <c r="AC152" s="330"/>
      <c r="AD152" s="330"/>
    </row>
    <row r="153" ht="23.25" customHeight="1">
      <c r="A153" s="330"/>
      <c r="B153" s="330"/>
      <c r="C153" s="330"/>
      <c r="D153" s="330"/>
      <c r="E153" s="330"/>
      <c r="F153" s="330"/>
      <c r="G153" s="330"/>
      <c r="H153" s="330"/>
      <c r="I153" s="330"/>
      <c r="J153" s="330"/>
      <c r="K153" s="330"/>
      <c r="L153" s="330"/>
      <c r="M153" s="330"/>
      <c r="N153" s="330"/>
      <c r="O153" s="330"/>
      <c r="P153" s="330"/>
      <c r="Q153" s="330"/>
      <c r="R153" s="330"/>
      <c r="S153" s="330"/>
      <c r="T153" s="330"/>
      <c r="U153" s="330"/>
      <c r="V153" s="330"/>
      <c r="W153" s="330"/>
      <c r="X153" s="330"/>
      <c r="Y153" s="330"/>
      <c r="Z153" s="330"/>
      <c r="AA153" s="330"/>
      <c r="AB153" s="330"/>
      <c r="AC153" s="330"/>
      <c r="AD153" s="330"/>
    </row>
    <row r="154" ht="23.25" customHeight="1">
      <c r="A154" s="330"/>
      <c r="B154" s="330"/>
      <c r="C154" s="330"/>
      <c r="D154" s="330"/>
      <c r="E154" s="330"/>
      <c r="F154" s="330"/>
      <c r="G154" s="330"/>
      <c r="H154" s="330"/>
      <c r="I154" s="330"/>
      <c r="J154" s="330"/>
      <c r="K154" s="330"/>
      <c r="L154" s="330"/>
      <c r="M154" s="330"/>
      <c r="N154" s="330"/>
      <c r="O154" s="330"/>
      <c r="P154" s="330"/>
      <c r="Q154" s="330"/>
      <c r="R154" s="330"/>
      <c r="S154" s="330"/>
      <c r="T154" s="330"/>
      <c r="U154" s="330"/>
      <c r="V154" s="330"/>
      <c r="W154" s="330"/>
      <c r="X154" s="330"/>
      <c r="Y154" s="330"/>
      <c r="Z154" s="330"/>
      <c r="AA154" s="330"/>
      <c r="AB154" s="330"/>
      <c r="AC154" s="330"/>
      <c r="AD154" s="330"/>
    </row>
    <row r="155" ht="23.25" customHeight="1">
      <c r="A155" s="330"/>
      <c r="B155" s="330"/>
      <c r="C155" s="330"/>
      <c r="D155" s="330"/>
      <c r="E155" s="330"/>
      <c r="F155" s="330"/>
      <c r="G155" s="330"/>
      <c r="H155" s="330"/>
      <c r="I155" s="330"/>
      <c r="J155" s="330"/>
      <c r="K155" s="330"/>
      <c r="L155" s="330"/>
      <c r="M155" s="330"/>
      <c r="N155" s="330"/>
      <c r="O155" s="330"/>
      <c r="P155" s="330"/>
      <c r="Q155" s="330"/>
      <c r="R155" s="330"/>
      <c r="S155" s="330"/>
      <c r="T155" s="330"/>
      <c r="U155" s="330"/>
      <c r="V155" s="330"/>
      <c r="W155" s="330"/>
      <c r="X155" s="330"/>
      <c r="Y155" s="330"/>
      <c r="Z155" s="330"/>
      <c r="AA155" s="330"/>
      <c r="AB155" s="330"/>
      <c r="AC155" s="330"/>
      <c r="AD155" s="330"/>
    </row>
    <row r="156" ht="23.25" customHeight="1">
      <c r="A156" s="330"/>
      <c r="B156" s="330"/>
      <c r="C156" s="330"/>
      <c r="D156" s="330"/>
      <c r="E156" s="330"/>
      <c r="F156" s="330"/>
      <c r="G156" s="330"/>
      <c r="H156" s="330"/>
      <c r="I156" s="330"/>
      <c r="J156" s="330"/>
      <c r="K156" s="330"/>
      <c r="L156" s="330"/>
      <c r="M156" s="330"/>
      <c r="N156" s="330"/>
      <c r="O156" s="330"/>
      <c r="P156" s="330"/>
      <c r="Q156" s="330"/>
      <c r="R156" s="330"/>
      <c r="S156" s="330"/>
      <c r="T156" s="330"/>
      <c r="U156" s="330"/>
      <c r="V156" s="330"/>
      <c r="W156" s="330"/>
      <c r="X156" s="330"/>
      <c r="Y156" s="330"/>
      <c r="Z156" s="330"/>
      <c r="AA156" s="330"/>
      <c r="AB156" s="330"/>
      <c r="AC156" s="330"/>
      <c r="AD156" s="330"/>
    </row>
    <row r="157" ht="23.25" customHeight="1">
      <c r="A157" s="330"/>
      <c r="B157" s="330"/>
      <c r="C157" s="330"/>
      <c r="D157" s="330"/>
      <c r="E157" s="330"/>
      <c r="F157" s="330"/>
      <c r="G157" s="330"/>
      <c r="H157" s="330"/>
      <c r="I157" s="330"/>
      <c r="J157" s="330"/>
      <c r="K157" s="330"/>
      <c r="L157" s="330"/>
      <c r="M157" s="330"/>
      <c r="N157" s="330"/>
      <c r="O157" s="330"/>
      <c r="P157" s="330"/>
      <c r="Q157" s="330"/>
      <c r="R157" s="330"/>
      <c r="S157" s="330"/>
      <c r="T157" s="330"/>
      <c r="U157" s="330"/>
      <c r="V157" s="330"/>
      <c r="W157" s="330"/>
      <c r="X157" s="330"/>
      <c r="Y157" s="330"/>
      <c r="Z157" s="330"/>
      <c r="AA157" s="330"/>
      <c r="AB157" s="330"/>
      <c r="AC157" s="330"/>
      <c r="AD157" s="330"/>
    </row>
    <row r="158" ht="23.25" customHeight="1">
      <c r="A158" s="330"/>
      <c r="B158" s="330"/>
      <c r="C158" s="330"/>
      <c r="D158" s="330"/>
      <c r="E158" s="330"/>
      <c r="F158" s="330"/>
      <c r="G158" s="330"/>
      <c r="H158" s="330"/>
      <c r="I158" s="330"/>
      <c r="J158" s="330"/>
      <c r="K158" s="330"/>
      <c r="L158" s="330"/>
      <c r="M158" s="330"/>
      <c r="N158" s="330"/>
      <c r="O158" s="330"/>
      <c r="P158" s="330"/>
      <c r="Q158" s="330"/>
      <c r="R158" s="330"/>
      <c r="S158" s="330"/>
      <c r="T158" s="330"/>
      <c r="U158" s="330"/>
      <c r="V158" s="330"/>
      <c r="W158" s="330"/>
      <c r="X158" s="330"/>
      <c r="Y158" s="330"/>
      <c r="Z158" s="330"/>
      <c r="AA158" s="330"/>
      <c r="AB158" s="330"/>
      <c r="AC158" s="330"/>
      <c r="AD158" s="330"/>
    </row>
    <row r="159" ht="23.25" customHeight="1">
      <c r="A159" s="330"/>
      <c r="B159" s="330"/>
      <c r="C159" s="330"/>
      <c r="D159" s="330"/>
      <c r="E159" s="330"/>
      <c r="F159" s="330"/>
      <c r="G159" s="330"/>
      <c r="H159" s="330"/>
      <c r="I159" s="330"/>
      <c r="J159" s="330"/>
      <c r="K159" s="330"/>
      <c r="L159" s="330"/>
      <c r="M159" s="330"/>
      <c r="N159" s="330"/>
      <c r="O159" s="330"/>
      <c r="P159" s="330"/>
      <c r="Q159" s="330"/>
      <c r="R159" s="330"/>
      <c r="S159" s="330"/>
      <c r="T159" s="330"/>
      <c r="U159" s="330"/>
      <c r="V159" s="330"/>
      <c r="W159" s="330"/>
      <c r="X159" s="330"/>
      <c r="Y159" s="330"/>
      <c r="Z159" s="330"/>
      <c r="AA159" s="330"/>
      <c r="AB159" s="330"/>
      <c r="AC159" s="330"/>
      <c r="AD159" s="330"/>
    </row>
    <row r="160" ht="23.25" customHeight="1">
      <c r="A160" s="330"/>
      <c r="B160" s="330"/>
      <c r="C160" s="330"/>
      <c r="D160" s="330"/>
      <c r="E160" s="330"/>
      <c r="F160" s="330"/>
      <c r="G160" s="330"/>
      <c r="H160" s="330"/>
      <c r="I160" s="330"/>
      <c r="J160" s="330"/>
      <c r="K160" s="330"/>
      <c r="L160" s="330"/>
      <c r="M160" s="330"/>
      <c r="N160" s="330"/>
      <c r="O160" s="330"/>
      <c r="P160" s="330"/>
      <c r="Q160" s="330"/>
      <c r="R160" s="330"/>
      <c r="S160" s="330"/>
      <c r="T160" s="330"/>
      <c r="U160" s="330"/>
      <c r="V160" s="330"/>
      <c r="W160" s="330"/>
      <c r="X160" s="330"/>
      <c r="Y160" s="330"/>
      <c r="Z160" s="330"/>
      <c r="AA160" s="330"/>
      <c r="AB160" s="330"/>
      <c r="AC160" s="330"/>
      <c r="AD160" s="330"/>
    </row>
    <row r="161" ht="23.25" customHeight="1">
      <c r="A161" s="330"/>
      <c r="B161" s="330"/>
      <c r="C161" s="330"/>
      <c r="D161" s="330"/>
      <c r="E161" s="330"/>
      <c r="F161" s="330"/>
      <c r="G161" s="330"/>
      <c r="H161" s="330"/>
      <c r="I161" s="330"/>
      <c r="J161" s="330"/>
      <c r="K161" s="330"/>
      <c r="L161" s="330"/>
      <c r="M161" s="330"/>
      <c r="N161" s="330"/>
      <c r="O161" s="330"/>
      <c r="P161" s="330"/>
      <c r="Q161" s="330"/>
      <c r="R161" s="330"/>
      <c r="S161" s="330"/>
      <c r="T161" s="330"/>
      <c r="U161" s="330"/>
      <c r="V161" s="330"/>
      <c r="W161" s="330"/>
      <c r="X161" s="330"/>
      <c r="Y161" s="330"/>
      <c r="Z161" s="330"/>
      <c r="AA161" s="330"/>
      <c r="AB161" s="330"/>
      <c r="AC161" s="330"/>
      <c r="AD161" s="330"/>
    </row>
    <row r="162" ht="23.25" customHeight="1">
      <c r="A162" s="330"/>
      <c r="B162" s="330"/>
      <c r="C162" s="330"/>
      <c r="D162" s="330"/>
      <c r="E162" s="330"/>
      <c r="F162" s="330"/>
      <c r="G162" s="330"/>
      <c r="H162" s="330"/>
      <c r="I162" s="330"/>
      <c r="J162" s="330"/>
      <c r="K162" s="330"/>
      <c r="L162" s="330"/>
      <c r="M162" s="330"/>
      <c r="N162" s="330"/>
      <c r="O162" s="330"/>
      <c r="P162" s="330"/>
      <c r="Q162" s="330"/>
      <c r="R162" s="330"/>
      <c r="S162" s="330"/>
      <c r="T162" s="330"/>
      <c r="U162" s="330"/>
      <c r="V162" s="330"/>
      <c r="W162" s="330"/>
      <c r="X162" s="330"/>
      <c r="Y162" s="330"/>
      <c r="Z162" s="330"/>
      <c r="AA162" s="330"/>
      <c r="AB162" s="330"/>
      <c r="AC162" s="330"/>
      <c r="AD162" s="330"/>
    </row>
    <row r="163" ht="23.25" customHeight="1">
      <c r="A163" s="330"/>
      <c r="B163" s="330"/>
      <c r="C163" s="330"/>
      <c r="D163" s="330"/>
      <c r="E163" s="330"/>
      <c r="F163" s="330"/>
      <c r="G163" s="330"/>
      <c r="H163" s="330"/>
      <c r="I163" s="330"/>
      <c r="J163" s="330"/>
      <c r="K163" s="330"/>
      <c r="L163" s="330"/>
      <c r="M163" s="330"/>
      <c r="N163" s="330"/>
      <c r="O163" s="330"/>
      <c r="P163" s="330"/>
      <c r="Q163" s="330"/>
      <c r="R163" s="330"/>
      <c r="S163" s="330"/>
      <c r="T163" s="330"/>
      <c r="U163" s="330"/>
      <c r="V163" s="330"/>
      <c r="W163" s="330"/>
      <c r="X163" s="330"/>
      <c r="Y163" s="330"/>
      <c r="Z163" s="330"/>
      <c r="AA163" s="330"/>
      <c r="AB163" s="330"/>
      <c r="AC163" s="330"/>
      <c r="AD163" s="330"/>
    </row>
    <row r="164" ht="23.25" customHeight="1">
      <c r="A164" s="330"/>
      <c r="B164" s="330"/>
      <c r="C164" s="330"/>
      <c r="D164" s="330"/>
      <c r="E164" s="330"/>
      <c r="F164" s="330"/>
      <c r="G164" s="330"/>
      <c r="H164" s="330"/>
      <c r="I164" s="330"/>
      <c r="J164" s="330"/>
      <c r="K164" s="330"/>
      <c r="L164" s="330"/>
      <c r="M164" s="330"/>
      <c r="N164" s="330"/>
      <c r="O164" s="330"/>
      <c r="P164" s="330"/>
      <c r="Q164" s="330"/>
      <c r="R164" s="330"/>
      <c r="S164" s="330"/>
      <c r="T164" s="330"/>
      <c r="U164" s="330"/>
      <c r="V164" s="330"/>
      <c r="W164" s="330"/>
      <c r="X164" s="330"/>
      <c r="Y164" s="330"/>
      <c r="Z164" s="330"/>
      <c r="AA164" s="330"/>
      <c r="AB164" s="330"/>
      <c r="AC164" s="330"/>
      <c r="AD164" s="330"/>
    </row>
    <row r="165" ht="23.25" customHeight="1">
      <c r="A165" s="330"/>
      <c r="B165" s="330"/>
      <c r="C165" s="330"/>
      <c r="D165" s="330"/>
      <c r="E165" s="330"/>
      <c r="F165" s="330"/>
      <c r="G165" s="330"/>
      <c r="H165" s="330"/>
      <c r="I165" s="330"/>
      <c r="J165" s="330"/>
      <c r="K165" s="330"/>
      <c r="L165" s="330"/>
      <c r="M165" s="330"/>
      <c r="N165" s="330"/>
      <c r="O165" s="330"/>
      <c r="P165" s="330"/>
      <c r="Q165" s="330"/>
      <c r="R165" s="330"/>
      <c r="S165" s="330"/>
      <c r="T165" s="330"/>
      <c r="U165" s="330"/>
      <c r="V165" s="330"/>
      <c r="W165" s="330"/>
      <c r="X165" s="330"/>
      <c r="Y165" s="330"/>
      <c r="Z165" s="330"/>
      <c r="AA165" s="330"/>
      <c r="AB165" s="330"/>
      <c r="AC165" s="330"/>
      <c r="AD165" s="330"/>
    </row>
    <row r="166" ht="23.25" customHeight="1">
      <c r="A166" s="330"/>
      <c r="B166" s="330"/>
      <c r="C166" s="330"/>
      <c r="D166" s="330"/>
      <c r="E166" s="330"/>
      <c r="F166" s="330"/>
      <c r="G166" s="330"/>
      <c r="H166" s="330"/>
      <c r="I166" s="330"/>
      <c r="J166" s="330"/>
      <c r="K166" s="330"/>
      <c r="L166" s="330"/>
      <c r="M166" s="330"/>
      <c r="N166" s="330"/>
      <c r="O166" s="330"/>
      <c r="P166" s="330"/>
      <c r="Q166" s="330"/>
      <c r="R166" s="330"/>
      <c r="S166" s="330"/>
      <c r="T166" s="330"/>
      <c r="U166" s="330"/>
      <c r="V166" s="330"/>
      <c r="W166" s="330"/>
      <c r="X166" s="330"/>
      <c r="Y166" s="330"/>
      <c r="Z166" s="330"/>
      <c r="AA166" s="330"/>
      <c r="AB166" s="330"/>
      <c r="AC166" s="330"/>
      <c r="AD166" s="330"/>
    </row>
    <row r="167" ht="23.25" customHeight="1">
      <c r="A167" s="330"/>
      <c r="B167" s="330"/>
      <c r="C167" s="330"/>
      <c r="D167" s="330"/>
      <c r="E167" s="330"/>
      <c r="F167" s="330"/>
      <c r="G167" s="330"/>
      <c r="H167" s="330"/>
      <c r="I167" s="330"/>
      <c r="J167" s="330"/>
      <c r="K167" s="330"/>
      <c r="L167" s="330"/>
      <c r="M167" s="330"/>
      <c r="N167" s="330"/>
      <c r="O167" s="330"/>
      <c r="P167" s="330"/>
      <c r="Q167" s="330"/>
      <c r="R167" s="330"/>
      <c r="S167" s="330"/>
      <c r="T167" s="330"/>
      <c r="U167" s="330"/>
      <c r="V167" s="330"/>
      <c r="W167" s="330"/>
      <c r="X167" s="330"/>
      <c r="Y167" s="330"/>
      <c r="Z167" s="330"/>
      <c r="AA167" s="330"/>
      <c r="AB167" s="330"/>
      <c r="AC167" s="330"/>
      <c r="AD167" s="330"/>
    </row>
    <row r="168" ht="23.25" customHeight="1">
      <c r="A168" s="330"/>
      <c r="B168" s="330"/>
      <c r="C168" s="330"/>
      <c r="D168" s="330"/>
      <c r="E168" s="330"/>
      <c r="F168" s="330"/>
      <c r="G168" s="330"/>
      <c r="H168" s="330"/>
      <c r="I168" s="330"/>
      <c r="J168" s="330"/>
      <c r="K168" s="330"/>
      <c r="L168" s="330"/>
      <c r="M168" s="330"/>
      <c r="N168" s="330"/>
      <c r="O168" s="330"/>
      <c r="P168" s="330"/>
      <c r="Q168" s="330"/>
      <c r="R168" s="330"/>
      <c r="S168" s="330"/>
      <c r="T168" s="330"/>
      <c r="U168" s="330"/>
      <c r="V168" s="330"/>
      <c r="W168" s="330"/>
      <c r="X168" s="330"/>
      <c r="Y168" s="330"/>
      <c r="Z168" s="330"/>
      <c r="AA168" s="330"/>
      <c r="AB168" s="330"/>
      <c r="AC168" s="330"/>
      <c r="AD168" s="330"/>
    </row>
    <row r="169" ht="23.25" customHeight="1">
      <c r="A169" s="330"/>
      <c r="B169" s="330"/>
      <c r="C169" s="330"/>
      <c r="D169" s="330"/>
      <c r="E169" s="330"/>
      <c r="F169" s="330"/>
      <c r="G169" s="330"/>
      <c r="H169" s="330"/>
      <c r="I169" s="330"/>
      <c r="J169" s="330"/>
      <c r="K169" s="330"/>
      <c r="L169" s="330"/>
      <c r="M169" s="330"/>
      <c r="N169" s="330"/>
      <c r="O169" s="330"/>
      <c r="P169" s="330"/>
      <c r="Q169" s="330"/>
      <c r="R169" s="330"/>
      <c r="S169" s="330"/>
      <c r="T169" s="330"/>
      <c r="U169" s="330"/>
      <c r="V169" s="330"/>
      <c r="W169" s="330"/>
      <c r="X169" s="330"/>
      <c r="Y169" s="330"/>
      <c r="Z169" s="330"/>
      <c r="AA169" s="330"/>
      <c r="AB169" s="330"/>
      <c r="AC169" s="330"/>
      <c r="AD169" s="330"/>
    </row>
    <row r="170" ht="23.25" customHeight="1">
      <c r="A170" s="330"/>
      <c r="B170" s="330"/>
      <c r="C170" s="330"/>
      <c r="D170" s="330"/>
      <c r="E170" s="330"/>
      <c r="F170" s="330"/>
      <c r="G170" s="330"/>
      <c r="H170" s="330"/>
      <c r="I170" s="330"/>
      <c r="J170" s="330"/>
      <c r="K170" s="330"/>
      <c r="L170" s="330"/>
      <c r="M170" s="330"/>
      <c r="N170" s="330"/>
      <c r="O170" s="330"/>
      <c r="P170" s="330"/>
      <c r="Q170" s="330"/>
      <c r="R170" s="330"/>
      <c r="S170" s="330"/>
      <c r="T170" s="330"/>
      <c r="U170" s="330"/>
      <c r="V170" s="330"/>
      <c r="W170" s="330"/>
      <c r="X170" s="330"/>
      <c r="Y170" s="330"/>
      <c r="Z170" s="330"/>
      <c r="AA170" s="330"/>
      <c r="AB170" s="330"/>
      <c r="AC170" s="330"/>
      <c r="AD170" s="330"/>
    </row>
    <row r="171" ht="23.25" customHeight="1">
      <c r="A171" s="330"/>
      <c r="B171" s="330"/>
      <c r="C171" s="330"/>
      <c r="D171" s="330"/>
      <c r="E171" s="330"/>
      <c r="F171" s="330"/>
      <c r="G171" s="330"/>
      <c r="H171" s="330"/>
      <c r="I171" s="330"/>
      <c r="J171" s="330"/>
      <c r="K171" s="330"/>
      <c r="L171" s="330"/>
      <c r="M171" s="330"/>
      <c r="N171" s="330"/>
      <c r="O171" s="330"/>
      <c r="P171" s="330"/>
      <c r="Q171" s="330"/>
      <c r="R171" s="330"/>
      <c r="S171" s="330"/>
      <c r="T171" s="330"/>
      <c r="U171" s="330"/>
      <c r="V171" s="330"/>
      <c r="W171" s="330"/>
      <c r="X171" s="330"/>
      <c r="Y171" s="330"/>
      <c r="Z171" s="330"/>
      <c r="AA171" s="330"/>
      <c r="AB171" s="330"/>
      <c r="AC171" s="330"/>
      <c r="AD171" s="330"/>
    </row>
    <row r="172" ht="23.25" customHeight="1">
      <c r="A172" s="330"/>
      <c r="B172" s="330"/>
      <c r="C172" s="330"/>
      <c r="D172" s="330"/>
      <c r="E172" s="330"/>
      <c r="F172" s="330"/>
      <c r="G172" s="330"/>
      <c r="H172" s="330"/>
      <c r="I172" s="330"/>
      <c r="J172" s="330"/>
      <c r="K172" s="330"/>
      <c r="L172" s="330"/>
      <c r="M172" s="330"/>
      <c r="N172" s="330"/>
      <c r="O172" s="330"/>
      <c r="P172" s="330"/>
      <c r="Q172" s="330"/>
      <c r="R172" s="330"/>
      <c r="S172" s="330"/>
      <c r="T172" s="330"/>
      <c r="U172" s="330"/>
      <c r="V172" s="330"/>
      <c r="W172" s="330"/>
      <c r="X172" s="330"/>
      <c r="Y172" s="330"/>
      <c r="Z172" s="330"/>
      <c r="AA172" s="330"/>
      <c r="AB172" s="330"/>
      <c r="AC172" s="330"/>
      <c r="AD172" s="330"/>
    </row>
    <row r="173" ht="23.25" customHeight="1">
      <c r="A173" s="330"/>
      <c r="B173" s="330"/>
      <c r="C173" s="330"/>
      <c r="D173" s="330"/>
      <c r="E173" s="330"/>
      <c r="F173" s="330"/>
      <c r="G173" s="330"/>
      <c r="H173" s="330"/>
      <c r="I173" s="330"/>
      <c r="J173" s="330"/>
      <c r="K173" s="330"/>
      <c r="L173" s="330"/>
      <c r="M173" s="330"/>
      <c r="N173" s="330"/>
      <c r="O173" s="330"/>
      <c r="P173" s="330"/>
      <c r="Q173" s="330"/>
      <c r="R173" s="330"/>
      <c r="S173" s="330"/>
      <c r="T173" s="330"/>
      <c r="U173" s="330"/>
      <c r="V173" s="330"/>
      <c r="W173" s="330"/>
      <c r="X173" s="330"/>
      <c r="Y173" s="330"/>
      <c r="Z173" s="330"/>
      <c r="AA173" s="330"/>
      <c r="AB173" s="330"/>
      <c r="AC173" s="330"/>
      <c r="AD173" s="330"/>
    </row>
    <row r="174" ht="23.25" customHeight="1">
      <c r="A174" s="330"/>
      <c r="B174" s="330"/>
      <c r="C174" s="330"/>
      <c r="D174" s="330"/>
      <c r="E174" s="330"/>
      <c r="F174" s="330"/>
      <c r="G174" s="330"/>
      <c r="H174" s="330"/>
      <c r="I174" s="330"/>
      <c r="J174" s="330"/>
      <c r="K174" s="330"/>
      <c r="L174" s="330"/>
      <c r="M174" s="330"/>
      <c r="N174" s="330"/>
      <c r="O174" s="330"/>
      <c r="P174" s="330"/>
      <c r="Q174" s="330"/>
      <c r="R174" s="330"/>
      <c r="S174" s="330"/>
      <c r="T174" s="330"/>
      <c r="U174" s="330"/>
      <c r="V174" s="330"/>
      <c r="W174" s="330"/>
      <c r="X174" s="330"/>
      <c r="Y174" s="330"/>
      <c r="Z174" s="330"/>
      <c r="AA174" s="330"/>
      <c r="AB174" s="330"/>
      <c r="AC174" s="330"/>
      <c r="AD174" s="330"/>
    </row>
    <row r="175" ht="23.25" customHeight="1">
      <c r="A175" s="330"/>
      <c r="B175" s="330"/>
      <c r="C175" s="330"/>
      <c r="D175" s="330"/>
      <c r="E175" s="330"/>
      <c r="F175" s="330"/>
      <c r="G175" s="330"/>
      <c r="H175" s="330"/>
      <c r="I175" s="330"/>
      <c r="J175" s="330"/>
      <c r="K175" s="330"/>
      <c r="L175" s="330"/>
      <c r="M175" s="330"/>
      <c r="N175" s="330"/>
      <c r="O175" s="330"/>
      <c r="P175" s="330"/>
      <c r="Q175" s="330"/>
      <c r="R175" s="330"/>
      <c r="S175" s="330"/>
      <c r="T175" s="330"/>
      <c r="U175" s="330"/>
      <c r="V175" s="330"/>
      <c r="W175" s="330"/>
      <c r="X175" s="330"/>
      <c r="Y175" s="330"/>
      <c r="Z175" s="330"/>
      <c r="AA175" s="330"/>
      <c r="AB175" s="330"/>
      <c r="AC175" s="330"/>
      <c r="AD175" s="330"/>
    </row>
    <row r="176" ht="23.25" customHeight="1">
      <c r="A176" s="330"/>
      <c r="B176" s="330"/>
      <c r="C176" s="330"/>
      <c r="D176" s="330"/>
      <c r="E176" s="330"/>
      <c r="F176" s="330"/>
      <c r="G176" s="330"/>
      <c r="H176" s="330"/>
      <c r="I176" s="330"/>
      <c r="J176" s="330"/>
      <c r="K176" s="330"/>
      <c r="L176" s="330"/>
      <c r="M176" s="330"/>
      <c r="N176" s="330"/>
      <c r="O176" s="330"/>
      <c r="P176" s="330"/>
      <c r="Q176" s="330"/>
      <c r="R176" s="330"/>
      <c r="S176" s="330"/>
      <c r="T176" s="330"/>
      <c r="U176" s="330"/>
      <c r="V176" s="330"/>
      <c r="W176" s="330"/>
      <c r="X176" s="330"/>
      <c r="Y176" s="330"/>
      <c r="Z176" s="330"/>
      <c r="AA176" s="330"/>
      <c r="AB176" s="330"/>
      <c r="AC176" s="330"/>
      <c r="AD176" s="330"/>
    </row>
    <row r="177" ht="23.25" customHeight="1">
      <c r="A177" s="330"/>
      <c r="B177" s="330"/>
      <c r="C177" s="330"/>
      <c r="D177" s="330"/>
      <c r="E177" s="330"/>
      <c r="F177" s="330"/>
      <c r="G177" s="330"/>
      <c r="H177" s="330"/>
      <c r="I177" s="330"/>
      <c r="J177" s="330"/>
      <c r="K177" s="330"/>
      <c r="L177" s="330"/>
      <c r="M177" s="330"/>
      <c r="N177" s="330"/>
      <c r="O177" s="330"/>
      <c r="P177" s="330"/>
      <c r="Q177" s="330"/>
      <c r="R177" s="330"/>
      <c r="S177" s="330"/>
      <c r="T177" s="330"/>
      <c r="U177" s="330"/>
      <c r="V177" s="330"/>
      <c r="W177" s="330"/>
      <c r="X177" s="330"/>
      <c r="Y177" s="330"/>
      <c r="Z177" s="330"/>
      <c r="AA177" s="330"/>
      <c r="AB177" s="330"/>
      <c r="AC177" s="330"/>
      <c r="AD177" s="330"/>
    </row>
    <row r="178" ht="23.25" customHeight="1">
      <c r="A178" s="330"/>
      <c r="B178" s="330"/>
      <c r="C178" s="330"/>
      <c r="D178" s="330"/>
      <c r="E178" s="330"/>
      <c r="F178" s="330"/>
      <c r="G178" s="330"/>
      <c r="H178" s="330"/>
      <c r="I178" s="330"/>
      <c r="J178" s="330"/>
      <c r="K178" s="330"/>
      <c r="L178" s="330"/>
      <c r="M178" s="330"/>
      <c r="N178" s="330"/>
      <c r="O178" s="330"/>
      <c r="P178" s="330"/>
      <c r="Q178" s="330"/>
      <c r="R178" s="330"/>
      <c r="S178" s="330"/>
      <c r="T178" s="330"/>
      <c r="U178" s="330"/>
      <c r="V178" s="330"/>
      <c r="W178" s="330"/>
      <c r="X178" s="330"/>
      <c r="Y178" s="330"/>
      <c r="Z178" s="330"/>
      <c r="AA178" s="330"/>
      <c r="AB178" s="330"/>
      <c r="AC178" s="330"/>
      <c r="AD178" s="330"/>
    </row>
    <row r="179" ht="23.25" customHeight="1">
      <c r="A179" s="330"/>
      <c r="B179" s="330"/>
      <c r="C179" s="330"/>
      <c r="D179" s="330"/>
      <c r="E179" s="330"/>
      <c r="F179" s="330"/>
      <c r="G179" s="330"/>
      <c r="H179" s="330"/>
      <c r="I179" s="330"/>
      <c r="J179" s="330"/>
      <c r="K179" s="330"/>
      <c r="L179" s="330"/>
      <c r="M179" s="330"/>
      <c r="N179" s="330"/>
      <c r="O179" s="330"/>
      <c r="P179" s="330"/>
      <c r="Q179" s="330"/>
      <c r="R179" s="330"/>
      <c r="S179" s="330"/>
      <c r="T179" s="330"/>
      <c r="U179" s="330"/>
      <c r="V179" s="330"/>
      <c r="W179" s="330"/>
      <c r="X179" s="330"/>
      <c r="Y179" s="330"/>
      <c r="Z179" s="330"/>
      <c r="AA179" s="330"/>
      <c r="AB179" s="330"/>
      <c r="AC179" s="330"/>
      <c r="AD179" s="330"/>
    </row>
    <row r="180" ht="23.25" customHeight="1">
      <c r="A180" s="330"/>
      <c r="B180" s="330"/>
      <c r="C180" s="330"/>
      <c r="D180" s="330"/>
      <c r="E180" s="330"/>
      <c r="F180" s="330"/>
      <c r="G180" s="330"/>
      <c r="H180" s="330"/>
      <c r="I180" s="330"/>
      <c r="J180" s="330"/>
      <c r="K180" s="330"/>
      <c r="L180" s="330"/>
      <c r="M180" s="330"/>
      <c r="N180" s="330"/>
      <c r="O180" s="330"/>
      <c r="P180" s="330"/>
      <c r="Q180" s="330"/>
      <c r="R180" s="330"/>
      <c r="S180" s="330"/>
      <c r="T180" s="330"/>
      <c r="U180" s="330"/>
      <c r="V180" s="330"/>
      <c r="W180" s="330"/>
      <c r="X180" s="330"/>
      <c r="Y180" s="330"/>
      <c r="Z180" s="330"/>
      <c r="AA180" s="330"/>
      <c r="AB180" s="330"/>
      <c r="AC180" s="330"/>
      <c r="AD180" s="330"/>
    </row>
    <row r="181" ht="23.25" customHeight="1">
      <c r="A181" s="330"/>
      <c r="B181" s="330"/>
      <c r="C181" s="330"/>
      <c r="D181" s="330"/>
      <c r="E181" s="330"/>
      <c r="F181" s="330"/>
      <c r="G181" s="330"/>
      <c r="H181" s="330"/>
      <c r="I181" s="330"/>
      <c r="J181" s="330"/>
      <c r="K181" s="330"/>
      <c r="L181" s="330"/>
      <c r="M181" s="330"/>
      <c r="N181" s="330"/>
      <c r="O181" s="330"/>
      <c r="P181" s="330"/>
      <c r="Q181" s="330"/>
      <c r="R181" s="330"/>
      <c r="S181" s="330"/>
      <c r="T181" s="330"/>
      <c r="U181" s="330"/>
      <c r="V181" s="330"/>
      <c r="W181" s="330"/>
      <c r="X181" s="330"/>
      <c r="Y181" s="330"/>
      <c r="Z181" s="330"/>
      <c r="AA181" s="330"/>
      <c r="AB181" s="330"/>
      <c r="AC181" s="330"/>
      <c r="AD181" s="330"/>
    </row>
    <row r="182" ht="23.25" customHeight="1">
      <c r="A182" s="330"/>
      <c r="B182" s="330"/>
      <c r="C182" s="330"/>
      <c r="D182" s="330"/>
      <c r="E182" s="330"/>
      <c r="F182" s="330"/>
      <c r="G182" s="330"/>
      <c r="H182" s="330"/>
      <c r="I182" s="330"/>
      <c r="J182" s="330"/>
      <c r="K182" s="330"/>
      <c r="L182" s="330"/>
      <c r="M182" s="330"/>
      <c r="N182" s="330"/>
      <c r="O182" s="330"/>
      <c r="P182" s="330"/>
      <c r="Q182" s="330"/>
      <c r="R182" s="330"/>
      <c r="S182" s="330"/>
      <c r="T182" s="330"/>
      <c r="U182" s="330"/>
      <c r="V182" s="330"/>
      <c r="W182" s="330"/>
      <c r="X182" s="330"/>
      <c r="Y182" s="330"/>
      <c r="Z182" s="330"/>
      <c r="AA182" s="330"/>
      <c r="AB182" s="330"/>
      <c r="AC182" s="330"/>
      <c r="AD182" s="330"/>
    </row>
    <row r="183" ht="23.25" customHeight="1">
      <c r="A183" s="330"/>
      <c r="B183" s="330"/>
      <c r="C183" s="330"/>
      <c r="D183" s="330"/>
      <c r="E183" s="330"/>
      <c r="F183" s="330"/>
      <c r="G183" s="330"/>
      <c r="H183" s="330"/>
      <c r="I183" s="330"/>
      <c r="J183" s="330"/>
      <c r="K183" s="330"/>
      <c r="L183" s="330"/>
      <c r="M183" s="330"/>
      <c r="N183" s="330"/>
      <c r="O183" s="330"/>
      <c r="P183" s="330"/>
      <c r="Q183" s="330"/>
      <c r="R183" s="330"/>
      <c r="S183" s="330"/>
      <c r="T183" s="330"/>
      <c r="U183" s="330"/>
      <c r="V183" s="330"/>
      <c r="W183" s="330"/>
      <c r="X183" s="330"/>
      <c r="Y183" s="330"/>
      <c r="Z183" s="330"/>
      <c r="AA183" s="330"/>
      <c r="AB183" s="330"/>
      <c r="AC183" s="330"/>
      <c r="AD183" s="330"/>
    </row>
    <row r="184" ht="23.25" customHeight="1">
      <c r="A184" s="330"/>
      <c r="B184" s="330"/>
      <c r="C184" s="330"/>
      <c r="D184" s="330"/>
      <c r="E184" s="330"/>
      <c r="F184" s="330"/>
      <c r="G184" s="330"/>
      <c r="H184" s="330"/>
      <c r="I184" s="330"/>
      <c r="J184" s="330"/>
      <c r="K184" s="330"/>
      <c r="L184" s="330"/>
      <c r="M184" s="330"/>
      <c r="N184" s="330"/>
      <c r="O184" s="330"/>
      <c r="P184" s="330"/>
      <c r="Q184" s="330"/>
      <c r="R184" s="330"/>
      <c r="S184" s="330"/>
      <c r="T184" s="330"/>
      <c r="U184" s="330"/>
      <c r="V184" s="330"/>
      <c r="W184" s="330"/>
      <c r="X184" s="330"/>
      <c r="Y184" s="330"/>
      <c r="Z184" s="330"/>
      <c r="AA184" s="330"/>
      <c r="AB184" s="330"/>
      <c r="AC184" s="330"/>
      <c r="AD184" s="330"/>
    </row>
    <row r="185" ht="23.25" customHeight="1">
      <c r="A185" s="330"/>
      <c r="B185" s="330"/>
      <c r="C185" s="330"/>
      <c r="D185" s="330"/>
      <c r="E185" s="330"/>
      <c r="F185" s="330"/>
      <c r="G185" s="330"/>
      <c r="H185" s="330"/>
      <c r="I185" s="330"/>
      <c r="J185" s="330"/>
      <c r="K185" s="330"/>
      <c r="L185" s="330"/>
      <c r="M185" s="330"/>
      <c r="N185" s="330"/>
      <c r="O185" s="330"/>
      <c r="P185" s="330"/>
      <c r="Q185" s="330"/>
      <c r="R185" s="330"/>
      <c r="S185" s="330"/>
      <c r="T185" s="330"/>
      <c r="U185" s="330"/>
      <c r="V185" s="330"/>
      <c r="W185" s="330"/>
      <c r="X185" s="330"/>
      <c r="Y185" s="330"/>
      <c r="Z185" s="330"/>
      <c r="AA185" s="330"/>
      <c r="AB185" s="330"/>
      <c r="AC185" s="330"/>
      <c r="AD185" s="330"/>
    </row>
    <row r="186" ht="23.25" customHeight="1">
      <c r="A186" s="330"/>
      <c r="B186" s="330"/>
      <c r="C186" s="330"/>
      <c r="D186" s="330"/>
      <c r="E186" s="330"/>
      <c r="F186" s="330"/>
      <c r="G186" s="330"/>
      <c r="H186" s="330"/>
      <c r="I186" s="330"/>
      <c r="J186" s="330"/>
      <c r="K186" s="330"/>
      <c r="L186" s="330"/>
      <c r="M186" s="330"/>
      <c r="N186" s="330"/>
      <c r="O186" s="330"/>
      <c r="P186" s="330"/>
      <c r="Q186" s="330"/>
      <c r="R186" s="330"/>
      <c r="S186" s="330"/>
      <c r="T186" s="330"/>
      <c r="U186" s="330"/>
      <c r="V186" s="330"/>
      <c r="W186" s="330"/>
      <c r="X186" s="330"/>
      <c r="Y186" s="330"/>
      <c r="Z186" s="330"/>
      <c r="AA186" s="330"/>
      <c r="AB186" s="330"/>
      <c r="AC186" s="330"/>
      <c r="AD186" s="330"/>
    </row>
    <row r="187" ht="23.25" customHeight="1">
      <c r="A187" s="330"/>
      <c r="B187" s="330"/>
      <c r="C187" s="330"/>
      <c r="D187" s="330"/>
      <c r="E187" s="330"/>
      <c r="F187" s="330"/>
      <c r="G187" s="330"/>
      <c r="H187" s="330"/>
      <c r="I187" s="330"/>
      <c r="J187" s="330"/>
      <c r="K187" s="330"/>
      <c r="L187" s="330"/>
      <c r="M187" s="330"/>
      <c r="N187" s="330"/>
      <c r="O187" s="330"/>
      <c r="P187" s="330"/>
      <c r="Q187" s="330"/>
      <c r="R187" s="330"/>
      <c r="S187" s="330"/>
      <c r="T187" s="330"/>
      <c r="U187" s="330"/>
      <c r="V187" s="330"/>
      <c r="W187" s="330"/>
      <c r="X187" s="330"/>
      <c r="Y187" s="330"/>
      <c r="Z187" s="330"/>
      <c r="AA187" s="330"/>
      <c r="AB187" s="330"/>
      <c r="AC187" s="330"/>
      <c r="AD187" s="330"/>
    </row>
    <row r="188" ht="23.25" customHeight="1">
      <c r="A188" s="330"/>
      <c r="B188" s="330"/>
      <c r="C188" s="330"/>
      <c r="D188" s="330"/>
      <c r="E188" s="330"/>
      <c r="F188" s="330"/>
      <c r="G188" s="330"/>
      <c r="H188" s="330"/>
      <c r="I188" s="330"/>
      <c r="J188" s="330"/>
      <c r="K188" s="330"/>
      <c r="L188" s="330"/>
      <c r="M188" s="330"/>
      <c r="N188" s="330"/>
      <c r="O188" s="330"/>
      <c r="P188" s="330"/>
      <c r="Q188" s="330"/>
      <c r="R188" s="330"/>
      <c r="S188" s="330"/>
      <c r="T188" s="330"/>
      <c r="U188" s="330"/>
      <c r="V188" s="330"/>
      <c r="W188" s="330"/>
      <c r="X188" s="330"/>
      <c r="Y188" s="330"/>
      <c r="Z188" s="330"/>
      <c r="AA188" s="330"/>
      <c r="AB188" s="330"/>
      <c r="AC188" s="330"/>
      <c r="AD188" s="330"/>
    </row>
    <row r="189" ht="23.25" customHeight="1">
      <c r="A189" s="330"/>
      <c r="B189" s="330"/>
      <c r="C189" s="330"/>
      <c r="D189" s="330"/>
      <c r="E189" s="330"/>
      <c r="F189" s="330"/>
      <c r="G189" s="330"/>
      <c r="H189" s="330"/>
      <c r="I189" s="330"/>
      <c r="J189" s="330"/>
      <c r="K189" s="330"/>
      <c r="L189" s="330"/>
      <c r="M189" s="330"/>
      <c r="N189" s="330"/>
      <c r="O189" s="330"/>
      <c r="P189" s="330"/>
      <c r="Q189" s="330"/>
      <c r="R189" s="330"/>
      <c r="S189" s="330"/>
      <c r="T189" s="330"/>
      <c r="U189" s="330"/>
      <c r="V189" s="330"/>
      <c r="W189" s="330"/>
      <c r="X189" s="330"/>
      <c r="Y189" s="330"/>
      <c r="Z189" s="330"/>
      <c r="AA189" s="330"/>
      <c r="AB189" s="330"/>
      <c r="AC189" s="330"/>
      <c r="AD189" s="330"/>
    </row>
    <row r="190" ht="23.25" customHeight="1">
      <c r="A190" s="330"/>
      <c r="B190" s="330"/>
      <c r="C190" s="330"/>
      <c r="D190" s="330"/>
      <c r="E190" s="330"/>
      <c r="F190" s="330"/>
      <c r="G190" s="330"/>
      <c r="H190" s="330"/>
      <c r="I190" s="330"/>
      <c r="J190" s="330"/>
      <c r="K190" s="330"/>
      <c r="L190" s="330"/>
      <c r="M190" s="330"/>
      <c r="N190" s="330"/>
      <c r="O190" s="330"/>
      <c r="P190" s="330"/>
      <c r="Q190" s="330"/>
      <c r="R190" s="330"/>
      <c r="S190" s="330"/>
      <c r="T190" s="330"/>
      <c r="U190" s="330"/>
      <c r="V190" s="330"/>
      <c r="W190" s="330"/>
      <c r="X190" s="330"/>
      <c r="Y190" s="330"/>
      <c r="Z190" s="330"/>
      <c r="AA190" s="330"/>
      <c r="AB190" s="330"/>
      <c r="AC190" s="330"/>
      <c r="AD190" s="330"/>
    </row>
    <row r="191" ht="23.25" customHeight="1">
      <c r="A191" s="330"/>
      <c r="B191" s="330"/>
      <c r="C191" s="330"/>
      <c r="D191" s="330"/>
      <c r="E191" s="330"/>
      <c r="F191" s="330"/>
      <c r="G191" s="330"/>
      <c r="H191" s="330"/>
      <c r="I191" s="330"/>
      <c r="J191" s="330"/>
      <c r="K191" s="330"/>
      <c r="L191" s="330"/>
      <c r="M191" s="330"/>
      <c r="N191" s="330"/>
      <c r="O191" s="330"/>
      <c r="P191" s="330"/>
      <c r="Q191" s="330"/>
      <c r="R191" s="330"/>
      <c r="S191" s="330"/>
      <c r="T191" s="330"/>
      <c r="U191" s="330"/>
      <c r="V191" s="330"/>
      <c r="W191" s="330"/>
      <c r="X191" s="330"/>
      <c r="Y191" s="330"/>
      <c r="Z191" s="330"/>
      <c r="AA191" s="330"/>
      <c r="AB191" s="330"/>
      <c r="AC191" s="330"/>
      <c r="AD191" s="330"/>
    </row>
    <row r="192" ht="23.25" customHeight="1">
      <c r="A192" s="330"/>
      <c r="B192" s="330"/>
      <c r="C192" s="330"/>
      <c r="D192" s="330"/>
      <c r="E192" s="330"/>
      <c r="F192" s="330"/>
      <c r="G192" s="330"/>
      <c r="H192" s="330"/>
      <c r="I192" s="330"/>
      <c r="J192" s="330"/>
      <c r="K192" s="330"/>
      <c r="L192" s="330"/>
      <c r="M192" s="330"/>
      <c r="N192" s="330"/>
      <c r="O192" s="330"/>
      <c r="P192" s="330"/>
      <c r="Q192" s="330"/>
      <c r="R192" s="330"/>
      <c r="S192" s="330"/>
      <c r="T192" s="330"/>
      <c r="U192" s="330"/>
      <c r="V192" s="330"/>
      <c r="W192" s="330"/>
      <c r="X192" s="330"/>
      <c r="Y192" s="330"/>
      <c r="Z192" s="330"/>
      <c r="AA192" s="330"/>
      <c r="AB192" s="330"/>
      <c r="AC192" s="330"/>
      <c r="AD192" s="330"/>
    </row>
    <row r="193" ht="23.25" customHeight="1">
      <c r="A193" s="330"/>
      <c r="B193" s="330"/>
      <c r="C193" s="330"/>
      <c r="D193" s="330"/>
      <c r="E193" s="330"/>
      <c r="F193" s="330"/>
      <c r="G193" s="330"/>
      <c r="H193" s="330"/>
      <c r="I193" s="330"/>
      <c r="J193" s="330"/>
      <c r="K193" s="330"/>
      <c r="L193" s="330"/>
      <c r="M193" s="330"/>
      <c r="N193" s="330"/>
      <c r="O193" s="330"/>
      <c r="P193" s="330"/>
      <c r="Q193" s="330"/>
      <c r="R193" s="330"/>
      <c r="S193" s="330"/>
      <c r="T193" s="330"/>
      <c r="U193" s="330"/>
      <c r="V193" s="330"/>
      <c r="W193" s="330"/>
      <c r="X193" s="330"/>
      <c r="Y193" s="330"/>
      <c r="Z193" s="330"/>
      <c r="AA193" s="330"/>
      <c r="AB193" s="330"/>
      <c r="AC193" s="330"/>
      <c r="AD193" s="330"/>
    </row>
    <row r="194" ht="23.25" customHeight="1">
      <c r="A194" s="330"/>
      <c r="B194" s="330"/>
      <c r="C194" s="330"/>
      <c r="D194" s="330"/>
      <c r="E194" s="330"/>
      <c r="F194" s="330"/>
      <c r="G194" s="330"/>
      <c r="H194" s="330"/>
      <c r="I194" s="330"/>
      <c r="J194" s="330"/>
      <c r="K194" s="330"/>
      <c r="L194" s="330"/>
      <c r="M194" s="330"/>
      <c r="N194" s="330"/>
      <c r="O194" s="330"/>
      <c r="P194" s="330"/>
      <c r="Q194" s="330"/>
      <c r="R194" s="330"/>
      <c r="S194" s="330"/>
      <c r="T194" s="330"/>
      <c r="U194" s="330"/>
      <c r="V194" s="330"/>
      <c r="W194" s="330"/>
      <c r="X194" s="330"/>
      <c r="Y194" s="330"/>
      <c r="Z194" s="330"/>
      <c r="AA194" s="330"/>
      <c r="AB194" s="330"/>
      <c r="AC194" s="330"/>
      <c r="AD194" s="330"/>
    </row>
    <row r="195" ht="23.25" customHeight="1">
      <c r="A195" s="330"/>
      <c r="B195" s="330"/>
      <c r="C195" s="330"/>
      <c r="D195" s="330"/>
      <c r="E195" s="330"/>
      <c r="F195" s="330"/>
      <c r="G195" s="330"/>
      <c r="H195" s="330"/>
      <c r="I195" s="330"/>
      <c r="J195" s="330"/>
      <c r="K195" s="330"/>
      <c r="L195" s="330"/>
      <c r="M195" s="330"/>
      <c r="N195" s="330"/>
      <c r="O195" s="330"/>
      <c r="P195" s="330"/>
      <c r="Q195" s="330"/>
      <c r="R195" s="330"/>
      <c r="S195" s="330"/>
      <c r="T195" s="330"/>
      <c r="U195" s="330"/>
      <c r="V195" s="330"/>
      <c r="W195" s="330"/>
      <c r="X195" s="330"/>
      <c r="Y195" s="330"/>
      <c r="Z195" s="330"/>
      <c r="AA195" s="330"/>
      <c r="AB195" s="330"/>
      <c r="AC195" s="330"/>
      <c r="AD195" s="330"/>
    </row>
    <row r="196" ht="23.25" customHeight="1">
      <c r="A196" s="330"/>
      <c r="B196" s="330"/>
      <c r="C196" s="330"/>
      <c r="D196" s="330"/>
      <c r="E196" s="330"/>
      <c r="F196" s="330"/>
      <c r="G196" s="330"/>
      <c r="H196" s="330"/>
      <c r="I196" s="330"/>
      <c r="J196" s="330"/>
      <c r="K196" s="330"/>
      <c r="L196" s="330"/>
      <c r="M196" s="330"/>
      <c r="N196" s="330"/>
      <c r="O196" s="330"/>
      <c r="P196" s="330"/>
      <c r="Q196" s="330"/>
      <c r="R196" s="330"/>
      <c r="S196" s="330"/>
      <c r="T196" s="330"/>
      <c r="U196" s="330"/>
      <c r="V196" s="330"/>
      <c r="W196" s="330"/>
      <c r="X196" s="330"/>
      <c r="Y196" s="330"/>
      <c r="Z196" s="330"/>
      <c r="AA196" s="330"/>
      <c r="AB196" s="330"/>
      <c r="AC196" s="330"/>
      <c r="AD196" s="330"/>
    </row>
    <row r="197" ht="23.25" customHeight="1">
      <c r="A197" s="330"/>
      <c r="B197" s="330"/>
      <c r="C197" s="330"/>
      <c r="D197" s="330"/>
      <c r="E197" s="330"/>
      <c r="F197" s="330"/>
      <c r="G197" s="330"/>
      <c r="H197" s="330"/>
      <c r="I197" s="330"/>
      <c r="J197" s="330"/>
      <c r="K197" s="330"/>
      <c r="L197" s="330"/>
      <c r="M197" s="330"/>
      <c r="N197" s="330"/>
      <c r="O197" s="330"/>
      <c r="P197" s="330"/>
      <c r="Q197" s="330"/>
      <c r="R197" s="330"/>
      <c r="S197" s="330"/>
      <c r="T197" s="330"/>
      <c r="U197" s="330"/>
      <c r="V197" s="330"/>
      <c r="W197" s="330"/>
      <c r="X197" s="330"/>
      <c r="Y197" s="330"/>
      <c r="Z197" s="330"/>
      <c r="AA197" s="330"/>
      <c r="AB197" s="330"/>
      <c r="AC197" s="330"/>
      <c r="AD197" s="330"/>
    </row>
    <row r="198" ht="23.25" customHeight="1">
      <c r="A198" s="330"/>
      <c r="B198" s="330"/>
      <c r="C198" s="330"/>
      <c r="D198" s="330"/>
      <c r="E198" s="330"/>
      <c r="F198" s="330"/>
      <c r="G198" s="330"/>
      <c r="H198" s="330"/>
      <c r="I198" s="330"/>
      <c r="J198" s="330"/>
      <c r="K198" s="330"/>
      <c r="L198" s="330"/>
      <c r="M198" s="330"/>
      <c r="N198" s="330"/>
      <c r="O198" s="330"/>
      <c r="P198" s="330"/>
      <c r="Q198" s="330"/>
      <c r="R198" s="330"/>
      <c r="S198" s="330"/>
      <c r="T198" s="330"/>
      <c r="U198" s="330"/>
      <c r="V198" s="330"/>
      <c r="W198" s="330"/>
      <c r="X198" s="330"/>
      <c r="Y198" s="330"/>
      <c r="Z198" s="330"/>
      <c r="AA198" s="330"/>
      <c r="AB198" s="330"/>
      <c r="AC198" s="330"/>
      <c r="AD198" s="330"/>
    </row>
    <row r="199" ht="23.25" customHeight="1">
      <c r="A199" s="330"/>
      <c r="B199" s="330"/>
      <c r="C199" s="330"/>
      <c r="D199" s="330"/>
      <c r="E199" s="330"/>
      <c r="F199" s="330"/>
      <c r="G199" s="330"/>
      <c r="H199" s="330"/>
      <c r="I199" s="330"/>
      <c r="J199" s="330"/>
      <c r="K199" s="330"/>
      <c r="L199" s="330"/>
      <c r="M199" s="330"/>
      <c r="N199" s="330"/>
      <c r="O199" s="330"/>
      <c r="P199" s="330"/>
      <c r="Q199" s="330"/>
      <c r="R199" s="330"/>
      <c r="S199" s="330"/>
      <c r="T199" s="330"/>
      <c r="U199" s="330"/>
      <c r="V199" s="330"/>
      <c r="W199" s="330"/>
      <c r="X199" s="330"/>
      <c r="Y199" s="330"/>
      <c r="Z199" s="330"/>
      <c r="AA199" s="330"/>
      <c r="AB199" s="330"/>
      <c r="AC199" s="330"/>
      <c r="AD199" s="330"/>
    </row>
    <row r="200" ht="23.25" customHeight="1">
      <c r="A200" s="330"/>
      <c r="B200" s="330"/>
      <c r="C200" s="330"/>
      <c r="D200" s="330"/>
      <c r="E200" s="330"/>
      <c r="F200" s="330"/>
      <c r="G200" s="330"/>
      <c r="H200" s="330"/>
      <c r="I200" s="330"/>
      <c r="J200" s="330"/>
      <c r="K200" s="330"/>
      <c r="L200" s="330"/>
      <c r="M200" s="330"/>
      <c r="N200" s="330"/>
      <c r="O200" s="330"/>
      <c r="P200" s="330"/>
      <c r="Q200" s="330"/>
      <c r="R200" s="330"/>
      <c r="S200" s="330"/>
      <c r="T200" s="330"/>
      <c r="U200" s="330"/>
      <c r="V200" s="330"/>
      <c r="W200" s="330"/>
      <c r="X200" s="330"/>
      <c r="Y200" s="330"/>
      <c r="Z200" s="330"/>
      <c r="AA200" s="330"/>
      <c r="AB200" s="330"/>
      <c r="AC200" s="330"/>
      <c r="AD200" s="330"/>
    </row>
    <row r="201" ht="23.25" customHeight="1">
      <c r="A201" s="330"/>
      <c r="B201" s="330"/>
      <c r="C201" s="330"/>
      <c r="D201" s="330"/>
      <c r="E201" s="330"/>
      <c r="F201" s="330"/>
      <c r="G201" s="330"/>
      <c r="H201" s="330"/>
      <c r="I201" s="330"/>
      <c r="J201" s="330"/>
      <c r="K201" s="330"/>
      <c r="L201" s="330"/>
      <c r="M201" s="330"/>
      <c r="N201" s="330"/>
      <c r="O201" s="330"/>
      <c r="P201" s="330"/>
      <c r="Q201" s="330"/>
      <c r="R201" s="330"/>
      <c r="S201" s="330"/>
      <c r="T201" s="330"/>
      <c r="U201" s="330"/>
      <c r="V201" s="330"/>
      <c r="W201" s="330"/>
      <c r="X201" s="330"/>
      <c r="Y201" s="330"/>
      <c r="Z201" s="330"/>
      <c r="AA201" s="330"/>
      <c r="AB201" s="330"/>
      <c r="AC201" s="330"/>
      <c r="AD201" s="330"/>
    </row>
    <row r="202" ht="23.25" customHeight="1">
      <c r="A202" s="330"/>
      <c r="B202" s="330"/>
      <c r="C202" s="330"/>
      <c r="D202" s="330"/>
      <c r="E202" s="330"/>
      <c r="F202" s="330"/>
      <c r="G202" s="330"/>
      <c r="H202" s="330"/>
      <c r="I202" s="330"/>
      <c r="J202" s="330"/>
      <c r="K202" s="330"/>
      <c r="L202" s="330"/>
      <c r="M202" s="330"/>
      <c r="N202" s="330"/>
      <c r="O202" s="330"/>
      <c r="P202" s="330"/>
      <c r="Q202" s="330"/>
      <c r="R202" s="330"/>
      <c r="S202" s="330"/>
      <c r="T202" s="330"/>
      <c r="U202" s="330"/>
      <c r="V202" s="330"/>
      <c r="W202" s="330"/>
      <c r="X202" s="330"/>
      <c r="Y202" s="330"/>
      <c r="Z202" s="330"/>
      <c r="AA202" s="330"/>
      <c r="AB202" s="330"/>
      <c r="AC202" s="330"/>
      <c r="AD202" s="330"/>
    </row>
    <row r="203" ht="23.25" customHeight="1">
      <c r="A203" s="330"/>
      <c r="B203" s="330"/>
      <c r="C203" s="330"/>
      <c r="D203" s="330"/>
      <c r="E203" s="330"/>
      <c r="F203" s="330"/>
      <c r="G203" s="330"/>
      <c r="H203" s="330"/>
      <c r="I203" s="330"/>
      <c r="J203" s="330"/>
      <c r="K203" s="330"/>
      <c r="L203" s="330"/>
      <c r="M203" s="330"/>
      <c r="N203" s="330"/>
      <c r="O203" s="330"/>
      <c r="P203" s="330"/>
      <c r="Q203" s="330"/>
      <c r="R203" s="330"/>
      <c r="S203" s="330"/>
      <c r="T203" s="330"/>
      <c r="U203" s="330"/>
      <c r="V203" s="330"/>
      <c r="W203" s="330"/>
      <c r="X203" s="330"/>
      <c r="Y203" s="330"/>
      <c r="Z203" s="330"/>
      <c r="AA203" s="330"/>
      <c r="AB203" s="330"/>
      <c r="AC203" s="330"/>
      <c r="AD203" s="330"/>
    </row>
    <row r="204" ht="23.25" customHeight="1">
      <c r="A204" s="330"/>
      <c r="B204" s="330"/>
      <c r="C204" s="330"/>
      <c r="D204" s="330"/>
      <c r="E204" s="330"/>
      <c r="F204" s="330"/>
      <c r="G204" s="330"/>
      <c r="H204" s="330"/>
      <c r="I204" s="330"/>
      <c r="J204" s="330"/>
      <c r="K204" s="330"/>
      <c r="L204" s="330"/>
      <c r="M204" s="330"/>
      <c r="N204" s="330"/>
      <c r="O204" s="330"/>
      <c r="P204" s="330"/>
      <c r="Q204" s="330"/>
      <c r="R204" s="330"/>
      <c r="S204" s="330"/>
      <c r="T204" s="330"/>
      <c r="U204" s="330"/>
      <c r="V204" s="330"/>
      <c r="W204" s="330"/>
      <c r="X204" s="330"/>
      <c r="Y204" s="330"/>
      <c r="Z204" s="330"/>
      <c r="AA204" s="330"/>
      <c r="AB204" s="330"/>
      <c r="AC204" s="330"/>
      <c r="AD204" s="330"/>
    </row>
    <row r="205" ht="23.25" customHeight="1">
      <c r="A205" s="330"/>
      <c r="B205" s="330"/>
      <c r="C205" s="330"/>
      <c r="D205" s="330"/>
      <c r="E205" s="330"/>
      <c r="F205" s="330"/>
      <c r="G205" s="330"/>
      <c r="H205" s="330"/>
      <c r="I205" s="330"/>
      <c r="J205" s="330"/>
      <c r="K205" s="330"/>
      <c r="L205" s="330"/>
      <c r="M205" s="330"/>
      <c r="N205" s="330"/>
      <c r="O205" s="330"/>
      <c r="P205" s="330"/>
      <c r="Q205" s="330"/>
      <c r="R205" s="330"/>
      <c r="S205" s="330"/>
      <c r="T205" s="330"/>
      <c r="U205" s="330"/>
      <c r="V205" s="330"/>
      <c r="W205" s="330"/>
      <c r="X205" s="330"/>
      <c r="Y205" s="330"/>
      <c r="Z205" s="330"/>
      <c r="AA205" s="330"/>
      <c r="AB205" s="330"/>
      <c r="AC205" s="330"/>
      <c r="AD205" s="330"/>
    </row>
    <row r="206" ht="23.25" customHeight="1">
      <c r="A206" s="330"/>
      <c r="B206" s="330"/>
      <c r="C206" s="330"/>
      <c r="D206" s="330"/>
      <c r="E206" s="330"/>
      <c r="F206" s="330"/>
      <c r="G206" s="330"/>
      <c r="H206" s="330"/>
      <c r="I206" s="330"/>
      <c r="J206" s="330"/>
      <c r="K206" s="330"/>
      <c r="L206" s="330"/>
      <c r="M206" s="330"/>
      <c r="N206" s="330"/>
      <c r="O206" s="330"/>
      <c r="P206" s="330"/>
      <c r="Q206" s="330"/>
      <c r="R206" s="330"/>
      <c r="S206" s="330"/>
      <c r="T206" s="330"/>
      <c r="U206" s="330"/>
      <c r="V206" s="330"/>
      <c r="W206" s="330"/>
      <c r="X206" s="330"/>
      <c r="Y206" s="330"/>
      <c r="Z206" s="330"/>
      <c r="AA206" s="330"/>
      <c r="AB206" s="330"/>
      <c r="AC206" s="330"/>
      <c r="AD206" s="330"/>
    </row>
    <row r="207" ht="23.25" customHeight="1">
      <c r="A207" s="330"/>
      <c r="B207" s="330"/>
      <c r="C207" s="330"/>
      <c r="D207" s="330"/>
      <c r="E207" s="330"/>
      <c r="F207" s="330"/>
      <c r="G207" s="330"/>
      <c r="H207" s="330"/>
      <c r="I207" s="330"/>
      <c r="J207" s="330"/>
      <c r="K207" s="330"/>
      <c r="L207" s="330"/>
      <c r="M207" s="330"/>
      <c r="N207" s="330"/>
      <c r="O207" s="330"/>
      <c r="P207" s="330"/>
      <c r="Q207" s="330"/>
      <c r="R207" s="330"/>
      <c r="S207" s="330"/>
      <c r="T207" s="330"/>
      <c r="U207" s="330"/>
      <c r="V207" s="330"/>
      <c r="W207" s="330"/>
      <c r="X207" s="330"/>
      <c r="Y207" s="330"/>
      <c r="Z207" s="330"/>
      <c r="AA207" s="330"/>
      <c r="AB207" s="330"/>
      <c r="AC207" s="330"/>
      <c r="AD207" s="330"/>
    </row>
    <row r="208" ht="23.25" customHeight="1">
      <c r="A208" s="330"/>
      <c r="B208" s="330"/>
      <c r="C208" s="330"/>
      <c r="D208" s="330"/>
      <c r="E208" s="330"/>
      <c r="F208" s="330"/>
      <c r="G208" s="330"/>
      <c r="H208" s="330"/>
      <c r="I208" s="330"/>
      <c r="J208" s="330"/>
      <c r="K208" s="330"/>
      <c r="L208" s="330"/>
      <c r="M208" s="330"/>
      <c r="N208" s="330"/>
      <c r="O208" s="330"/>
      <c r="P208" s="330"/>
      <c r="Q208" s="330"/>
      <c r="R208" s="330"/>
      <c r="S208" s="330"/>
      <c r="T208" s="330"/>
      <c r="U208" s="330"/>
      <c r="V208" s="330"/>
      <c r="W208" s="330"/>
      <c r="X208" s="330"/>
      <c r="Y208" s="330"/>
      <c r="Z208" s="330"/>
      <c r="AA208" s="330"/>
      <c r="AB208" s="330"/>
      <c r="AC208" s="330"/>
      <c r="AD208" s="330"/>
    </row>
    <row r="209" ht="23.25" customHeight="1">
      <c r="A209" s="330"/>
      <c r="B209" s="330"/>
      <c r="C209" s="330"/>
      <c r="D209" s="330"/>
      <c r="E209" s="330"/>
      <c r="F209" s="330"/>
      <c r="G209" s="330"/>
      <c r="H209" s="330"/>
      <c r="I209" s="330"/>
      <c r="J209" s="330"/>
      <c r="K209" s="330"/>
      <c r="L209" s="330"/>
      <c r="M209" s="330"/>
      <c r="N209" s="330"/>
      <c r="O209" s="330"/>
      <c r="P209" s="330"/>
      <c r="Q209" s="330"/>
      <c r="R209" s="330"/>
      <c r="S209" s="330"/>
      <c r="T209" s="330"/>
      <c r="U209" s="330"/>
      <c r="V209" s="330"/>
      <c r="W209" s="330"/>
      <c r="X209" s="330"/>
      <c r="Y209" s="330"/>
      <c r="Z209" s="330"/>
      <c r="AA209" s="330"/>
      <c r="AB209" s="330"/>
      <c r="AC209" s="330"/>
      <c r="AD209" s="330"/>
    </row>
    <row r="210" ht="23.25" customHeight="1">
      <c r="A210" s="330"/>
      <c r="B210" s="330"/>
      <c r="C210" s="330"/>
      <c r="D210" s="330"/>
      <c r="E210" s="330"/>
      <c r="F210" s="330"/>
      <c r="G210" s="330"/>
      <c r="H210" s="330"/>
      <c r="I210" s="330"/>
      <c r="J210" s="330"/>
      <c r="K210" s="330"/>
      <c r="L210" s="330"/>
      <c r="M210" s="330"/>
      <c r="N210" s="330"/>
      <c r="O210" s="330"/>
      <c r="P210" s="330"/>
      <c r="Q210" s="330"/>
      <c r="R210" s="330"/>
      <c r="S210" s="330"/>
      <c r="T210" s="330"/>
      <c r="U210" s="330"/>
      <c r="V210" s="330"/>
      <c r="W210" s="330"/>
      <c r="X210" s="330"/>
      <c r="Y210" s="330"/>
      <c r="Z210" s="330"/>
      <c r="AA210" s="330"/>
      <c r="AB210" s="330"/>
      <c r="AC210" s="330"/>
      <c r="AD210" s="330"/>
    </row>
    <row r="211" ht="23.25" customHeight="1">
      <c r="A211" s="330"/>
      <c r="B211" s="330"/>
      <c r="C211" s="330"/>
      <c r="D211" s="330"/>
      <c r="E211" s="330"/>
      <c r="F211" s="330"/>
      <c r="G211" s="330"/>
      <c r="H211" s="330"/>
      <c r="I211" s="330"/>
      <c r="J211" s="330"/>
      <c r="K211" s="330"/>
      <c r="L211" s="330"/>
      <c r="M211" s="330"/>
      <c r="N211" s="330"/>
      <c r="O211" s="330"/>
      <c r="P211" s="330"/>
      <c r="Q211" s="330"/>
      <c r="R211" s="330"/>
      <c r="S211" s="330"/>
      <c r="T211" s="330"/>
      <c r="U211" s="330"/>
      <c r="V211" s="330"/>
      <c r="W211" s="330"/>
      <c r="X211" s="330"/>
      <c r="Y211" s="330"/>
      <c r="Z211" s="330"/>
      <c r="AA211" s="330"/>
      <c r="AB211" s="330"/>
      <c r="AC211" s="330"/>
      <c r="AD211" s="330"/>
    </row>
    <row r="212" ht="23.25" customHeight="1">
      <c r="A212" s="330"/>
      <c r="B212" s="330"/>
      <c r="C212" s="330"/>
      <c r="D212" s="330"/>
      <c r="E212" s="330"/>
      <c r="F212" s="330"/>
      <c r="G212" s="330"/>
      <c r="H212" s="330"/>
      <c r="I212" s="330"/>
      <c r="J212" s="330"/>
      <c r="K212" s="330"/>
      <c r="L212" s="330"/>
      <c r="M212" s="330"/>
      <c r="N212" s="330"/>
      <c r="O212" s="330"/>
      <c r="P212" s="330"/>
      <c r="Q212" s="330"/>
      <c r="R212" s="330"/>
      <c r="S212" s="330"/>
      <c r="T212" s="330"/>
      <c r="U212" s="330"/>
      <c r="V212" s="330"/>
      <c r="W212" s="330"/>
      <c r="X212" s="330"/>
      <c r="Y212" s="330"/>
      <c r="Z212" s="330"/>
      <c r="AA212" s="330"/>
      <c r="AB212" s="330"/>
      <c r="AC212" s="330"/>
      <c r="AD212" s="330"/>
    </row>
    <row r="213" ht="23.25" customHeight="1">
      <c r="A213" s="330"/>
      <c r="B213" s="330"/>
      <c r="C213" s="330"/>
      <c r="D213" s="330"/>
      <c r="E213" s="330"/>
      <c r="F213" s="330"/>
      <c r="G213" s="330"/>
      <c r="H213" s="330"/>
      <c r="I213" s="330"/>
      <c r="J213" s="330"/>
      <c r="K213" s="330"/>
      <c r="L213" s="330"/>
      <c r="M213" s="330"/>
      <c r="N213" s="330"/>
      <c r="O213" s="330"/>
      <c r="P213" s="330"/>
      <c r="Q213" s="330"/>
      <c r="R213" s="330"/>
      <c r="S213" s="330"/>
      <c r="T213" s="330"/>
      <c r="U213" s="330"/>
      <c r="V213" s="330"/>
      <c r="W213" s="330"/>
      <c r="X213" s="330"/>
      <c r="Y213" s="330"/>
      <c r="Z213" s="330"/>
      <c r="AA213" s="330"/>
      <c r="AB213" s="330"/>
      <c r="AC213" s="330"/>
      <c r="AD213" s="330"/>
    </row>
    <row r="214" ht="23.25" customHeight="1">
      <c r="A214" s="330"/>
      <c r="B214" s="330"/>
      <c r="C214" s="330"/>
      <c r="D214" s="330"/>
      <c r="E214" s="330"/>
      <c r="F214" s="330"/>
      <c r="G214" s="330"/>
      <c r="H214" s="330"/>
      <c r="I214" s="330"/>
      <c r="J214" s="330"/>
      <c r="K214" s="330"/>
      <c r="L214" s="330"/>
      <c r="M214" s="330"/>
      <c r="N214" s="330"/>
      <c r="O214" s="330"/>
      <c r="P214" s="330"/>
      <c r="Q214" s="330"/>
      <c r="R214" s="330"/>
      <c r="S214" s="330"/>
      <c r="T214" s="330"/>
      <c r="U214" s="330"/>
      <c r="V214" s="330"/>
      <c r="W214" s="330"/>
      <c r="X214" s="330"/>
      <c r="Y214" s="330"/>
      <c r="Z214" s="330"/>
      <c r="AA214" s="330"/>
      <c r="AB214" s="330"/>
      <c r="AC214" s="330"/>
      <c r="AD214" s="330"/>
    </row>
    <row r="215" ht="23.25" customHeight="1">
      <c r="A215" s="330"/>
      <c r="B215" s="330"/>
      <c r="C215" s="330"/>
      <c r="D215" s="330"/>
      <c r="E215" s="330"/>
      <c r="F215" s="330"/>
      <c r="G215" s="330"/>
      <c r="H215" s="330"/>
      <c r="I215" s="330"/>
      <c r="J215" s="330"/>
      <c r="K215" s="330"/>
      <c r="L215" s="330"/>
      <c r="M215" s="330"/>
      <c r="N215" s="330"/>
      <c r="O215" s="330"/>
      <c r="P215" s="330"/>
      <c r="Q215" s="330"/>
      <c r="R215" s="330"/>
      <c r="S215" s="330"/>
      <c r="T215" s="330"/>
      <c r="U215" s="330"/>
      <c r="V215" s="330"/>
      <c r="W215" s="330"/>
      <c r="X215" s="330"/>
      <c r="Y215" s="330"/>
      <c r="Z215" s="330"/>
      <c r="AA215" s="330"/>
      <c r="AB215" s="330"/>
      <c r="AC215" s="330"/>
      <c r="AD215" s="330"/>
    </row>
    <row r="216" ht="23.25" customHeight="1">
      <c r="A216" s="330"/>
      <c r="B216" s="330"/>
      <c r="C216" s="330"/>
      <c r="D216" s="330"/>
      <c r="E216" s="330"/>
      <c r="F216" s="330"/>
      <c r="G216" s="330"/>
      <c r="H216" s="330"/>
      <c r="I216" s="330"/>
      <c r="J216" s="330"/>
      <c r="K216" s="330"/>
      <c r="L216" s="330"/>
      <c r="M216" s="330"/>
      <c r="N216" s="330"/>
      <c r="O216" s="330"/>
      <c r="P216" s="330"/>
      <c r="Q216" s="330"/>
      <c r="R216" s="330"/>
      <c r="S216" s="330"/>
      <c r="T216" s="330"/>
      <c r="U216" s="330"/>
      <c r="V216" s="330"/>
      <c r="W216" s="330"/>
      <c r="X216" s="330"/>
      <c r="Y216" s="330"/>
      <c r="Z216" s="330"/>
      <c r="AA216" s="330"/>
      <c r="AB216" s="330"/>
      <c r="AC216" s="330"/>
      <c r="AD216" s="330"/>
    </row>
    <row r="217" ht="23.25" customHeight="1">
      <c r="A217" s="330"/>
      <c r="B217" s="330"/>
      <c r="C217" s="330"/>
      <c r="D217" s="330"/>
      <c r="E217" s="330"/>
      <c r="F217" s="330"/>
      <c r="G217" s="330"/>
      <c r="H217" s="330"/>
      <c r="I217" s="330"/>
      <c r="J217" s="330"/>
      <c r="K217" s="330"/>
      <c r="L217" s="330"/>
      <c r="M217" s="330"/>
      <c r="N217" s="330"/>
      <c r="O217" s="330"/>
      <c r="P217" s="330"/>
      <c r="Q217" s="330"/>
      <c r="R217" s="330"/>
      <c r="S217" s="330"/>
      <c r="T217" s="330"/>
      <c r="U217" s="330"/>
      <c r="V217" s="330"/>
      <c r="W217" s="330"/>
      <c r="X217" s="330"/>
      <c r="Y217" s="330"/>
      <c r="Z217" s="330"/>
      <c r="AA217" s="330"/>
      <c r="AB217" s="330"/>
      <c r="AC217" s="330"/>
      <c r="AD217" s="330"/>
    </row>
    <row r="218" ht="23.25" customHeight="1">
      <c r="A218" s="330"/>
      <c r="B218" s="330"/>
      <c r="C218" s="330"/>
      <c r="D218" s="330"/>
      <c r="E218" s="330"/>
      <c r="F218" s="330"/>
      <c r="G218" s="330"/>
      <c r="H218" s="330"/>
      <c r="I218" s="330"/>
      <c r="J218" s="330"/>
      <c r="K218" s="330"/>
      <c r="L218" s="330"/>
      <c r="M218" s="330"/>
      <c r="N218" s="330"/>
      <c r="O218" s="330"/>
      <c r="P218" s="330"/>
      <c r="Q218" s="330"/>
      <c r="R218" s="330"/>
      <c r="S218" s="330"/>
      <c r="T218" s="330"/>
      <c r="U218" s="330"/>
      <c r="V218" s="330"/>
      <c r="W218" s="330"/>
      <c r="X218" s="330"/>
      <c r="Y218" s="330"/>
      <c r="Z218" s="330"/>
      <c r="AA218" s="330"/>
      <c r="AB218" s="330"/>
      <c r="AC218" s="330"/>
      <c r="AD218" s="330"/>
    </row>
    <row r="219" ht="23.25" customHeight="1">
      <c r="A219" s="330"/>
      <c r="B219" s="330"/>
      <c r="C219" s="330"/>
      <c r="D219" s="330"/>
      <c r="E219" s="330"/>
      <c r="F219" s="330"/>
      <c r="G219" s="330"/>
      <c r="H219" s="330"/>
      <c r="I219" s="330"/>
      <c r="J219" s="330"/>
      <c r="K219" s="330"/>
      <c r="L219" s="330"/>
      <c r="M219" s="330"/>
      <c r="N219" s="330"/>
      <c r="O219" s="330"/>
      <c r="P219" s="330"/>
      <c r="Q219" s="330"/>
      <c r="R219" s="330"/>
      <c r="S219" s="330"/>
      <c r="T219" s="330"/>
      <c r="U219" s="330"/>
      <c r="V219" s="330"/>
      <c r="W219" s="330"/>
      <c r="X219" s="330"/>
      <c r="Y219" s="330"/>
      <c r="Z219" s="330"/>
      <c r="AA219" s="330"/>
      <c r="AB219" s="330"/>
      <c r="AC219" s="330"/>
      <c r="AD219" s="330"/>
    </row>
    <row r="220" ht="23.25" customHeight="1">
      <c r="A220" s="330"/>
      <c r="B220" s="330"/>
      <c r="C220" s="330"/>
      <c r="D220" s="330"/>
      <c r="E220" s="330"/>
      <c r="F220" s="330"/>
      <c r="G220" s="330"/>
      <c r="H220" s="330"/>
      <c r="I220" s="330"/>
      <c r="J220" s="330"/>
      <c r="K220" s="330"/>
      <c r="L220" s="330"/>
      <c r="M220" s="330"/>
      <c r="N220" s="330"/>
      <c r="O220" s="330"/>
      <c r="P220" s="330"/>
      <c r="Q220" s="330"/>
      <c r="R220" s="330"/>
      <c r="S220" s="330"/>
      <c r="T220" s="330"/>
      <c r="U220" s="330"/>
      <c r="V220" s="330"/>
      <c r="W220" s="330"/>
      <c r="X220" s="330"/>
      <c r="Y220" s="330"/>
      <c r="Z220" s="330"/>
      <c r="AA220" s="330"/>
      <c r="AB220" s="330"/>
      <c r="AC220" s="330"/>
      <c r="AD220" s="330"/>
    </row>
    <row r="221" ht="23.25" customHeight="1">
      <c r="A221" s="330"/>
      <c r="B221" s="330"/>
      <c r="C221" s="330"/>
      <c r="D221" s="330"/>
      <c r="E221" s="330"/>
      <c r="F221" s="330"/>
      <c r="G221" s="330"/>
      <c r="H221" s="330"/>
      <c r="I221" s="330"/>
      <c r="J221" s="330"/>
      <c r="K221" s="330"/>
      <c r="L221" s="330"/>
      <c r="M221" s="330"/>
      <c r="N221" s="330"/>
      <c r="O221" s="330"/>
      <c r="P221" s="330"/>
      <c r="Q221" s="330"/>
      <c r="R221" s="330"/>
      <c r="S221" s="330"/>
      <c r="T221" s="330"/>
      <c r="U221" s="330"/>
      <c r="V221" s="330"/>
      <c r="W221" s="330"/>
      <c r="X221" s="330"/>
      <c r="Y221" s="330"/>
      <c r="Z221" s="330"/>
      <c r="AA221" s="330"/>
      <c r="AB221" s="330"/>
      <c r="AC221" s="330"/>
      <c r="AD221" s="330"/>
    </row>
    <row r="222" ht="23.25" customHeight="1">
      <c r="A222" s="330"/>
      <c r="B222" s="330"/>
      <c r="C222" s="330"/>
      <c r="D222" s="330"/>
      <c r="E222" s="330"/>
      <c r="F222" s="330"/>
      <c r="G222" s="330"/>
      <c r="H222" s="330"/>
      <c r="I222" s="330"/>
      <c r="J222" s="330"/>
      <c r="K222" s="330"/>
      <c r="L222" s="330"/>
      <c r="M222" s="330"/>
      <c r="N222" s="330"/>
      <c r="O222" s="330"/>
      <c r="P222" s="330"/>
      <c r="Q222" s="330"/>
      <c r="R222" s="330"/>
      <c r="S222" s="330"/>
      <c r="T222" s="330"/>
      <c r="U222" s="330"/>
      <c r="V222" s="330"/>
      <c r="W222" s="330"/>
      <c r="X222" s="330"/>
      <c r="Y222" s="330"/>
      <c r="Z222" s="330"/>
      <c r="AA222" s="330"/>
      <c r="AB222" s="330"/>
      <c r="AC222" s="330"/>
      <c r="AD222" s="330"/>
    </row>
    <row r="223" ht="23.25" customHeight="1">
      <c r="A223" s="330"/>
      <c r="B223" s="330"/>
      <c r="C223" s="330"/>
      <c r="D223" s="330"/>
      <c r="E223" s="330"/>
      <c r="F223" s="330"/>
      <c r="G223" s="330"/>
      <c r="H223" s="330"/>
      <c r="I223" s="330"/>
      <c r="J223" s="330"/>
      <c r="K223" s="330"/>
      <c r="L223" s="330"/>
      <c r="M223" s="330"/>
      <c r="N223" s="330"/>
      <c r="O223" s="330"/>
      <c r="P223" s="330"/>
      <c r="Q223" s="330"/>
      <c r="R223" s="330"/>
      <c r="S223" s="330"/>
      <c r="T223" s="330"/>
      <c r="U223" s="330"/>
      <c r="V223" s="330"/>
      <c r="W223" s="330"/>
      <c r="X223" s="330"/>
      <c r="Y223" s="330"/>
      <c r="Z223" s="330"/>
      <c r="AA223" s="330"/>
      <c r="AB223" s="330"/>
      <c r="AC223" s="330"/>
      <c r="AD223" s="330"/>
    </row>
    <row r="224" ht="23.25" customHeight="1">
      <c r="A224" s="330"/>
      <c r="B224" s="330"/>
      <c r="C224" s="330"/>
      <c r="D224" s="330"/>
      <c r="E224" s="330"/>
      <c r="F224" s="330"/>
      <c r="G224" s="330"/>
      <c r="H224" s="330"/>
      <c r="I224" s="330"/>
      <c r="J224" s="330"/>
      <c r="K224" s="330"/>
      <c r="L224" s="330"/>
      <c r="M224" s="330"/>
      <c r="N224" s="330"/>
      <c r="O224" s="330"/>
      <c r="P224" s="330"/>
      <c r="Q224" s="330"/>
      <c r="R224" s="330"/>
      <c r="S224" s="330"/>
      <c r="T224" s="330"/>
      <c r="U224" s="330"/>
      <c r="V224" s="330"/>
      <c r="W224" s="330"/>
      <c r="X224" s="330"/>
      <c r="Y224" s="330"/>
      <c r="Z224" s="330"/>
      <c r="AA224" s="330"/>
      <c r="AB224" s="330"/>
      <c r="AC224" s="330"/>
      <c r="AD224" s="330"/>
    </row>
    <row r="225" ht="23.25" customHeight="1">
      <c r="A225" s="330"/>
      <c r="B225" s="330"/>
      <c r="C225" s="330"/>
      <c r="D225" s="330"/>
      <c r="E225" s="330"/>
      <c r="F225" s="330"/>
      <c r="G225" s="330"/>
      <c r="H225" s="330"/>
      <c r="I225" s="330"/>
      <c r="J225" s="330"/>
      <c r="K225" s="330"/>
      <c r="L225" s="330"/>
      <c r="M225" s="330"/>
      <c r="N225" s="330"/>
      <c r="O225" s="330"/>
      <c r="P225" s="330"/>
      <c r="Q225" s="330"/>
      <c r="R225" s="330"/>
      <c r="S225" s="330"/>
      <c r="T225" s="330"/>
      <c r="U225" s="330"/>
      <c r="V225" s="330"/>
      <c r="W225" s="330"/>
      <c r="X225" s="330"/>
      <c r="Y225" s="330"/>
      <c r="Z225" s="330"/>
      <c r="AA225" s="330"/>
      <c r="AB225" s="330"/>
      <c r="AC225" s="330"/>
      <c r="AD225" s="330"/>
    </row>
    <row r="226" ht="23.25" customHeight="1">
      <c r="A226" s="330"/>
      <c r="B226" s="330"/>
      <c r="C226" s="330"/>
      <c r="D226" s="330"/>
      <c r="E226" s="330"/>
      <c r="F226" s="330"/>
      <c r="G226" s="330"/>
      <c r="H226" s="330"/>
      <c r="I226" s="330"/>
      <c r="J226" s="330"/>
      <c r="K226" s="330"/>
      <c r="L226" s="330"/>
      <c r="M226" s="330"/>
      <c r="N226" s="330"/>
      <c r="O226" s="330"/>
      <c r="P226" s="330"/>
      <c r="Q226" s="330"/>
      <c r="R226" s="330"/>
      <c r="S226" s="330"/>
      <c r="T226" s="330"/>
      <c r="U226" s="330"/>
      <c r="V226" s="330"/>
      <c r="W226" s="330"/>
      <c r="X226" s="330"/>
      <c r="Y226" s="330"/>
      <c r="Z226" s="330"/>
      <c r="AA226" s="330"/>
      <c r="AB226" s="330"/>
      <c r="AC226" s="330"/>
      <c r="AD226" s="330"/>
    </row>
    <row r="227" ht="23.25" customHeight="1">
      <c r="A227" s="330"/>
      <c r="B227" s="330"/>
      <c r="C227" s="330"/>
      <c r="D227" s="330"/>
      <c r="E227" s="330"/>
      <c r="F227" s="330"/>
      <c r="G227" s="330"/>
      <c r="H227" s="330"/>
      <c r="I227" s="330"/>
      <c r="J227" s="330"/>
      <c r="K227" s="330"/>
      <c r="L227" s="330"/>
      <c r="M227" s="330"/>
      <c r="N227" s="330"/>
      <c r="O227" s="330"/>
      <c r="P227" s="330"/>
      <c r="Q227" s="330"/>
      <c r="R227" s="330"/>
      <c r="S227" s="330"/>
      <c r="T227" s="330"/>
      <c r="U227" s="330"/>
      <c r="V227" s="330"/>
      <c r="W227" s="330"/>
      <c r="X227" s="330"/>
      <c r="Y227" s="330"/>
      <c r="Z227" s="330"/>
      <c r="AA227" s="330"/>
      <c r="AB227" s="330"/>
      <c r="AC227" s="330"/>
      <c r="AD227" s="330"/>
    </row>
    <row r="228" ht="23.25" customHeight="1">
      <c r="A228" s="330"/>
      <c r="B228" s="330"/>
      <c r="C228" s="330"/>
      <c r="D228" s="330"/>
      <c r="E228" s="330"/>
      <c r="F228" s="330"/>
      <c r="G228" s="330"/>
      <c r="H228" s="330"/>
      <c r="I228" s="330"/>
      <c r="J228" s="330"/>
      <c r="K228" s="330"/>
      <c r="L228" s="330"/>
      <c r="M228" s="330"/>
      <c r="N228" s="330"/>
      <c r="O228" s="330"/>
      <c r="P228" s="330"/>
      <c r="Q228" s="330"/>
      <c r="R228" s="330"/>
      <c r="S228" s="330"/>
      <c r="T228" s="330"/>
      <c r="U228" s="330"/>
      <c r="V228" s="330"/>
      <c r="W228" s="330"/>
      <c r="X228" s="330"/>
      <c r="Y228" s="330"/>
      <c r="Z228" s="330"/>
      <c r="AA228" s="330"/>
      <c r="AB228" s="330"/>
      <c r="AC228" s="330"/>
      <c r="AD228" s="330"/>
    </row>
    <row r="229" ht="23.25" customHeight="1">
      <c r="A229" s="330"/>
      <c r="B229" s="330"/>
      <c r="C229" s="330"/>
      <c r="D229" s="330"/>
      <c r="E229" s="330"/>
      <c r="F229" s="330"/>
      <c r="G229" s="330"/>
      <c r="H229" s="330"/>
      <c r="I229" s="330"/>
      <c r="J229" s="330"/>
      <c r="K229" s="330"/>
      <c r="L229" s="330"/>
      <c r="M229" s="330"/>
      <c r="N229" s="330"/>
      <c r="O229" s="330"/>
      <c r="P229" s="330"/>
      <c r="Q229" s="330"/>
      <c r="R229" s="330"/>
      <c r="S229" s="330"/>
      <c r="T229" s="330"/>
      <c r="U229" s="330"/>
      <c r="V229" s="330"/>
      <c r="W229" s="330"/>
      <c r="X229" s="330"/>
      <c r="Y229" s="330"/>
      <c r="Z229" s="330"/>
      <c r="AA229" s="330"/>
      <c r="AB229" s="330"/>
      <c r="AC229" s="330"/>
      <c r="AD229" s="330"/>
    </row>
    <row r="230" ht="23.25" customHeight="1">
      <c r="A230" s="330"/>
      <c r="B230" s="330"/>
      <c r="C230" s="330"/>
      <c r="D230" s="330"/>
      <c r="E230" s="330"/>
      <c r="F230" s="330"/>
      <c r="G230" s="330"/>
      <c r="H230" s="330"/>
      <c r="I230" s="330"/>
      <c r="J230" s="330"/>
      <c r="K230" s="330"/>
      <c r="L230" s="330"/>
      <c r="M230" s="330"/>
      <c r="N230" s="330"/>
      <c r="O230" s="330"/>
      <c r="P230" s="330"/>
      <c r="Q230" s="330"/>
      <c r="R230" s="330"/>
      <c r="S230" s="330"/>
      <c r="T230" s="330"/>
      <c r="U230" s="330"/>
      <c r="V230" s="330"/>
      <c r="W230" s="330"/>
      <c r="X230" s="330"/>
      <c r="Y230" s="330"/>
      <c r="Z230" s="330"/>
      <c r="AA230" s="330"/>
      <c r="AB230" s="330"/>
      <c r="AC230" s="330"/>
      <c r="AD230" s="330"/>
    </row>
    <row r="231" ht="23.25" customHeight="1">
      <c r="A231" s="330"/>
      <c r="B231" s="330"/>
      <c r="C231" s="330"/>
      <c r="D231" s="330"/>
      <c r="E231" s="330"/>
      <c r="F231" s="330"/>
      <c r="G231" s="330"/>
      <c r="H231" s="330"/>
      <c r="I231" s="330"/>
      <c r="J231" s="330"/>
      <c r="K231" s="330"/>
      <c r="L231" s="330"/>
      <c r="M231" s="330"/>
      <c r="N231" s="330"/>
      <c r="O231" s="330"/>
      <c r="P231" s="330"/>
      <c r="Q231" s="330"/>
      <c r="R231" s="330"/>
      <c r="S231" s="330"/>
      <c r="T231" s="330"/>
      <c r="U231" s="330"/>
      <c r="V231" s="330"/>
      <c r="W231" s="330"/>
      <c r="X231" s="330"/>
      <c r="Y231" s="330"/>
      <c r="Z231" s="330"/>
      <c r="AA231" s="330"/>
      <c r="AB231" s="330"/>
      <c r="AC231" s="330"/>
      <c r="AD231" s="330"/>
    </row>
    <row r="232" ht="23.25" customHeight="1">
      <c r="A232" s="330"/>
      <c r="B232" s="330"/>
      <c r="C232" s="330"/>
      <c r="D232" s="330"/>
      <c r="E232" s="330"/>
      <c r="F232" s="330"/>
      <c r="G232" s="330"/>
      <c r="H232" s="330"/>
      <c r="I232" s="330"/>
      <c r="J232" s="330"/>
      <c r="K232" s="330"/>
      <c r="L232" s="330"/>
      <c r="M232" s="330"/>
      <c r="N232" s="330"/>
      <c r="O232" s="330"/>
      <c r="P232" s="330"/>
      <c r="Q232" s="330"/>
      <c r="R232" s="330"/>
      <c r="S232" s="330"/>
      <c r="T232" s="330"/>
      <c r="U232" s="330"/>
      <c r="V232" s="330"/>
      <c r="W232" s="330"/>
      <c r="X232" s="330"/>
      <c r="Y232" s="330"/>
      <c r="Z232" s="330"/>
      <c r="AA232" s="330"/>
      <c r="AB232" s="330"/>
      <c r="AC232" s="330"/>
      <c r="AD232" s="330"/>
    </row>
    <row r="233" ht="23.25" customHeight="1">
      <c r="A233" s="330"/>
      <c r="B233" s="330"/>
      <c r="C233" s="330"/>
      <c r="D233" s="330"/>
      <c r="E233" s="330"/>
      <c r="F233" s="330"/>
      <c r="G233" s="330"/>
      <c r="H233" s="330"/>
      <c r="I233" s="330"/>
      <c r="J233" s="330"/>
      <c r="K233" s="330"/>
      <c r="L233" s="330"/>
      <c r="M233" s="330"/>
      <c r="N233" s="330"/>
      <c r="O233" s="330"/>
      <c r="P233" s="330"/>
      <c r="Q233" s="330"/>
      <c r="R233" s="330"/>
      <c r="S233" s="330"/>
      <c r="T233" s="330"/>
      <c r="U233" s="330"/>
      <c r="V233" s="330"/>
      <c r="W233" s="330"/>
      <c r="X233" s="330"/>
      <c r="Y233" s="330"/>
      <c r="Z233" s="330"/>
      <c r="AA233" s="330"/>
      <c r="AB233" s="330"/>
      <c r="AC233" s="330"/>
      <c r="AD233" s="330"/>
    </row>
    <row r="234" ht="23.25" customHeight="1">
      <c r="A234" s="330"/>
      <c r="B234" s="330"/>
      <c r="C234" s="330"/>
      <c r="D234" s="330"/>
      <c r="E234" s="330"/>
      <c r="F234" s="330"/>
      <c r="G234" s="330"/>
      <c r="H234" s="330"/>
      <c r="I234" s="330"/>
      <c r="J234" s="330"/>
      <c r="K234" s="330"/>
      <c r="L234" s="330"/>
      <c r="M234" s="330"/>
      <c r="N234" s="330"/>
      <c r="O234" s="330"/>
      <c r="P234" s="330"/>
      <c r="Q234" s="330"/>
      <c r="R234" s="330"/>
      <c r="S234" s="330"/>
      <c r="T234" s="330"/>
      <c r="U234" s="330"/>
      <c r="V234" s="330"/>
      <c r="W234" s="330"/>
      <c r="X234" s="330"/>
      <c r="Y234" s="330"/>
      <c r="Z234" s="330"/>
      <c r="AA234" s="330"/>
      <c r="AB234" s="330"/>
      <c r="AC234" s="330"/>
      <c r="AD234" s="330"/>
    </row>
    <row r="235" ht="23.25" customHeight="1">
      <c r="A235" s="330"/>
      <c r="B235" s="330"/>
      <c r="C235" s="330"/>
      <c r="D235" s="330"/>
      <c r="E235" s="330"/>
      <c r="F235" s="330"/>
      <c r="G235" s="330"/>
      <c r="H235" s="330"/>
      <c r="I235" s="330"/>
      <c r="J235" s="330"/>
      <c r="K235" s="330"/>
      <c r="L235" s="330"/>
      <c r="M235" s="330"/>
      <c r="N235" s="330"/>
      <c r="O235" s="330"/>
      <c r="P235" s="330"/>
      <c r="Q235" s="330"/>
      <c r="R235" s="330"/>
      <c r="S235" s="330"/>
      <c r="T235" s="330"/>
      <c r="U235" s="330"/>
      <c r="V235" s="330"/>
      <c r="W235" s="330"/>
      <c r="X235" s="330"/>
      <c r="Y235" s="330"/>
      <c r="Z235" s="330"/>
      <c r="AA235" s="330"/>
      <c r="AB235" s="330"/>
      <c r="AC235" s="330"/>
      <c r="AD235" s="330"/>
    </row>
    <row r="236" ht="23.25" customHeight="1">
      <c r="A236" s="330"/>
      <c r="B236" s="330"/>
      <c r="C236" s="330"/>
      <c r="D236" s="330"/>
      <c r="E236" s="330"/>
      <c r="F236" s="330"/>
      <c r="G236" s="330"/>
      <c r="H236" s="330"/>
      <c r="I236" s="330"/>
      <c r="J236" s="330"/>
      <c r="K236" s="330"/>
      <c r="L236" s="330"/>
      <c r="M236" s="330"/>
      <c r="N236" s="330"/>
      <c r="O236" s="330"/>
      <c r="P236" s="330"/>
      <c r="Q236" s="330"/>
      <c r="R236" s="330"/>
      <c r="S236" s="330"/>
      <c r="T236" s="330"/>
      <c r="U236" s="330"/>
      <c r="V236" s="330"/>
      <c r="W236" s="330"/>
      <c r="X236" s="330"/>
      <c r="Y236" s="330"/>
      <c r="Z236" s="330"/>
      <c r="AA236" s="330"/>
      <c r="AB236" s="330"/>
      <c r="AC236" s="330"/>
      <c r="AD236" s="330"/>
    </row>
    <row r="237" ht="23.25" customHeight="1">
      <c r="A237" s="330"/>
      <c r="B237" s="330"/>
      <c r="C237" s="330"/>
      <c r="D237" s="330"/>
      <c r="E237" s="330"/>
      <c r="F237" s="330"/>
      <c r="G237" s="330"/>
      <c r="H237" s="330"/>
      <c r="I237" s="330"/>
      <c r="J237" s="330"/>
      <c r="K237" s="330"/>
      <c r="L237" s="330"/>
      <c r="M237" s="330"/>
      <c r="N237" s="330"/>
      <c r="O237" s="330"/>
      <c r="P237" s="330"/>
      <c r="Q237" s="330"/>
      <c r="R237" s="330"/>
      <c r="S237" s="330"/>
      <c r="T237" s="330"/>
      <c r="U237" s="330"/>
      <c r="V237" s="330"/>
      <c r="W237" s="330"/>
      <c r="X237" s="330"/>
      <c r="Y237" s="330"/>
      <c r="Z237" s="330"/>
      <c r="AA237" s="330"/>
      <c r="AB237" s="330"/>
      <c r="AC237" s="330"/>
      <c r="AD237" s="330"/>
    </row>
    <row r="238" ht="23.25" customHeight="1">
      <c r="A238" s="330"/>
      <c r="B238" s="330"/>
      <c r="C238" s="330"/>
      <c r="D238" s="330"/>
      <c r="E238" s="330"/>
      <c r="F238" s="330"/>
      <c r="G238" s="330"/>
      <c r="H238" s="330"/>
      <c r="I238" s="330"/>
      <c r="J238" s="330"/>
      <c r="K238" s="330"/>
      <c r="L238" s="330"/>
      <c r="M238" s="330"/>
      <c r="N238" s="330"/>
      <c r="O238" s="330"/>
      <c r="P238" s="330"/>
      <c r="Q238" s="330"/>
      <c r="R238" s="330"/>
      <c r="S238" s="330"/>
      <c r="T238" s="330"/>
      <c r="U238" s="330"/>
      <c r="V238" s="330"/>
      <c r="W238" s="330"/>
      <c r="X238" s="330"/>
      <c r="Y238" s="330"/>
      <c r="Z238" s="330"/>
      <c r="AA238" s="330"/>
      <c r="AB238" s="330"/>
      <c r="AC238" s="330"/>
      <c r="AD238" s="330"/>
    </row>
    <row r="239" ht="23.25" customHeight="1">
      <c r="A239" s="330"/>
      <c r="B239" s="330"/>
      <c r="C239" s="330"/>
      <c r="D239" s="330"/>
      <c r="E239" s="330"/>
      <c r="F239" s="330"/>
      <c r="G239" s="330"/>
      <c r="H239" s="330"/>
      <c r="I239" s="330"/>
      <c r="J239" s="330"/>
      <c r="K239" s="330"/>
      <c r="L239" s="330"/>
      <c r="M239" s="330"/>
      <c r="N239" s="330"/>
      <c r="O239" s="330"/>
      <c r="P239" s="330"/>
      <c r="Q239" s="330"/>
      <c r="R239" s="330"/>
      <c r="S239" s="330"/>
      <c r="T239" s="330"/>
      <c r="U239" s="330"/>
      <c r="V239" s="330"/>
      <c r="W239" s="330"/>
      <c r="X239" s="330"/>
      <c r="Y239" s="330"/>
      <c r="Z239" s="330"/>
      <c r="AA239" s="330"/>
      <c r="AB239" s="330"/>
      <c r="AC239" s="330"/>
      <c r="AD239" s="330"/>
    </row>
    <row r="240" ht="23.25" customHeight="1">
      <c r="A240" s="330"/>
      <c r="B240" s="330"/>
      <c r="C240" s="330"/>
      <c r="D240" s="330"/>
      <c r="E240" s="330"/>
      <c r="F240" s="330"/>
      <c r="G240" s="330"/>
      <c r="H240" s="330"/>
      <c r="I240" s="330"/>
      <c r="J240" s="330"/>
      <c r="K240" s="330"/>
      <c r="L240" s="330"/>
      <c r="M240" s="330"/>
      <c r="N240" s="330"/>
      <c r="O240" s="330"/>
      <c r="P240" s="330"/>
      <c r="Q240" s="330"/>
      <c r="R240" s="330"/>
      <c r="S240" s="330"/>
      <c r="T240" s="330"/>
      <c r="U240" s="330"/>
      <c r="V240" s="330"/>
      <c r="W240" s="330"/>
      <c r="X240" s="330"/>
      <c r="Y240" s="330"/>
      <c r="Z240" s="330"/>
      <c r="AA240" s="330"/>
      <c r="AB240" s="330"/>
      <c r="AC240" s="330"/>
      <c r="AD240" s="330"/>
    </row>
    <row r="241" ht="23.25" customHeight="1">
      <c r="A241" s="330"/>
      <c r="B241" s="330"/>
      <c r="C241" s="330"/>
      <c r="D241" s="330"/>
      <c r="E241" s="330"/>
      <c r="F241" s="330"/>
      <c r="G241" s="330"/>
      <c r="H241" s="330"/>
      <c r="I241" s="330"/>
      <c r="J241" s="330"/>
      <c r="K241" s="330"/>
      <c r="L241" s="330"/>
      <c r="M241" s="330"/>
      <c r="N241" s="330"/>
      <c r="O241" s="330"/>
      <c r="P241" s="330"/>
      <c r="Q241" s="330"/>
      <c r="R241" s="330"/>
      <c r="S241" s="330"/>
      <c r="T241" s="330"/>
      <c r="U241" s="330"/>
      <c r="V241" s="330"/>
      <c r="W241" s="330"/>
      <c r="X241" s="330"/>
      <c r="Y241" s="330"/>
      <c r="Z241" s="330"/>
      <c r="AA241" s="330"/>
      <c r="AB241" s="330"/>
      <c r="AC241" s="330"/>
      <c r="AD241" s="330"/>
    </row>
    <row r="242" ht="23.25" customHeight="1">
      <c r="A242" s="330"/>
      <c r="B242" s="330"/>
      <c r="C242" s="330"/>
      <c r="D242" s="330"/>
      <c r="E242" s="330"/>
      <c r="F242" s="330"/>
      <c r="G242" s="330"/>
      <c r="H242" s="330"/>
      <c r="I242" s="330"/>
      <c r="J242" s="330"/>
      <c r="K242" s="330"/>
      <c r="L242" s="330"/>
      <c r="M242" s="330"/>
      <c r="N242" s="330"/>
      <c r="O242" s="330"/>
      <c r="P242" s="330"/>
      <c r="Q242" s="330"/>
      <c r="R242" s="330"/>
      <c r="S242" s="330"/>
      <c r="T242" s="330"/>
      <c r="U242" s="330"/>
      <c r="V242" s="330"/>
      <c r="W242" s="330"/>
      <c r="X242" s="330"/>
      <c r="Y242" s="330"/>
      <c r="Z242" s="330"/>
      <c r="AA242" s="330"/>
      <c r="AB242" s="330"/>
      <c r="AC242" s="330"/>
      <c r="AD242" s="330"/>
    </row>
    <row r="243" ht="23.25" customHeight="1">
      <c r="A243" s="330"/>
      <c r="B243" s="330"/>
      <c r="C243" s="330"/>
      <c r="D243" s="330"/>
      <c r="E243" s="330"/>
      <c r="F243" s="330"/>
      <c r="G243" s="330"/>
      <c r="H243" s="330"/>
      <c r="I243" s="330"/>
      <c r="J243" s="330"/>
      <c r="K243" s="330"/>
      <c r="L243" s="330"/>
      <c r="M243" s="330"/>
      <c r="N243" s="330"/>
      <c r="O243" s="330"/>
      <c r="P243" s="330"/>
      <c r="Q243" s="330"/>
      <c r="R243" s="330"/>
      <c r="S243" s="330"/>
      <c r="T243" s="330"/>
      <c r="U243" s="330"/>
      <c r="V243" s="330"/>
      <c r="W243" s="330"/>
      <c r="X243" s="330"/>
      <c r="Y243" s="330"/>
      <c r="Z243" s="330"/>
      <c r="AA243" s="330"/>
      <c r="AB243" s="330"/>
      <c r="AC243" s="330"/>
      <c r="AD243" s="330"/>
    </row>
    <row r="244" ht="23.25" customHeight="1">
      <c r="A244" s="330"/>
      <c r="B244" s="330"/>
      <c r="C244" s="330"/>
      <c r="D244" s="330"/>
      <c r="E244" s="330"/>
      <c r="F244" s="330"/>
      <c r="G244" s="330"/>
      <c r="H244" s="330"/>
      <c r="I244" s="330"/>
      <c r="J244" s="330"/>
      <c r="K244" s="330"/>
      <c r="L244" s="330"/>
      <c r="M244" s="330"/>
      <c r="N244" s="330"/>
      <c r="O244" s="330"/>
      <c r="P244" s="330"/>
      <c r="Q244" s="330"/>
      <c r="R244" s="330"/>
      <c r="S244" s="330"/>
      <c r="T244" s="330"/>
      <c r="U244" s="330"/>
      <c r="V244" s="330"/>
      <c r="W244" s="330"/>
      <c r="X244" s="330"/>
      <c r="Y244" s="330"/>
      <c r="Z244" s="330"/>
      <c r="AA244" s="330"/>
      <c r="AB244" s="330"/>
      <c r="AC244" s="330"/>
      <c r="AD244" s="330"/>
    </row>
    <row r="245" ht="23.25" customHeight="1">
      <c r="A245" s="330"/>
      <c r="B245" s="330"/>
      <c r="C245" s="330"/>
      <c r="D245" s="330"/>
      <c r="E245" s="330"/>
      <c r="F245" s="330"/>
      <c r="G245" s="330"/>
      <c r="H245" s="330"/>
      <c r="I245" s="330"/>
      <c r="J245" s="330"/>
      <c r="K245" s="330"/>
      <c r="L245" s="330"/>
      <c r="M245" s="330"/>
      <c r="N245" s="330"/>
      <c r="O245" s="330"/>
      <c r="P245" s="330"/>
      <c r="Q245" s="330"/>
      <c r="R245" s="330"/>
      <c r="S245" s="330"/>
      <c r="T245" s="330"/>
      <c r="U245" s="330"/>
      <c r="V245" s="330"/>
      <c r="W245" s="330"/>
      <c r="X245" s="330"/>
      <c r="Y245" s="330"/>
      <c r="Z245" s="330"/>
      <c r="AA245" s="330"/>
      <c r="AB245" s="330"/>
      <c r="AC245" s="330"/>
      <c r="AD245" s="330"/>
    </row>
    <row r="246" ht="23.25" customHeight="1">
      <c r="A246" s="330"/>
      <c r="B246" s="330"/>
      <c r="C246" s="330"/>
      <c r="D246" s="330"/>
      <c r="E246" s="330"/>
      <c r="F246" s="330"/>
      <c r="G246" s="330"/>
      <c r="H246" s="330"/>
      <c r="I246" s="330"/>
      <c r="J246" s="330"/>
      <c r="K246" s="330"/>
      <c r="L246" s="330"/>
      <c r="M246" s="330"/>
      <c r="N246" s="330"/>
      <c r="O246" s="330"/>
      <c r="P246" s="330"/>
      <c r="Q246" s="330"/>
      <c r="R246" s="330"/>
      <c r="S246" s="330"/>
      <c r="T246" s="330"/>
      <c r="U246" s="330"/>
      <c r="V246" s="330"/>
      <c r="W246" s="330"/>
      <c r="X246" s="330"/>
      <c r="Y246" s="330"/>
      <c r="Z246" s="330"/>
      <c r="AA246" s="330"/>
      <c r="AB246" s="330"/>
      <c r="AC246" s="330"/>
      <c r="AD246" s="330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3.43"/>
    <col customWidth="1" min="2" max="2" width="22.86"/>
    <col customWidth="1" min="3" max="3" width="23.14"/>
    <col customWidth="1" min="4" max="4" width="19.86"/>
    <col customWidth="1" min="5" max="5" width="21.0"/>
    <col customWidth="1" min="6" max="7" width="19.86"/>
    <col customWidth="1" min="8" max="8" width="141.57"/>
    <col customWidth="1" min="9" max="9" width="23.29"/>
    <col customWidth="1" min="10" max="10" width="83.29"/>
    <col customWidth="1" min="11" max="30" width="19.86"/>
  </cols>
  <sheetData>
    <row r="1" ht="23.25" customHeight="1">
      <c r="A1" s="329" t="s">
        <v>53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</row>
    <row r="2" ht="23.25" customHeight="1">
      <c r="A2" s="330"/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B2" s="330"/>
      <c r="AC2" s="330"/>
      <c r="AD2" s="330"/>
    </row>
    <row r="3" ht="23.25" customHeight="1">
      <c r="A3" s="329" t="s">
        <v>121</v>
      </c>
      <c r="B3" s="330"/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</row>
    <row r="4" ht="23.25" customHeight="1">
      <c r="A4" s="329" t="s">
        <v>122</v>
      </c>
      <c r="B4" s="332" t="s">
        <v>143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30"/>
      <c r="AD4" s="330"/>
    </row>
    <row r="5" ht="23.25" customHeight="1">
      <c r="A5" s="329"/>
      <c r="B5" s="373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  <c r="T5" s="330"/>
      <c r="U5" s="330"/>
      <c r="V5" s="330"/>
      <c r="W5" s="330"/>
      <c r="X5" s="330"/>
      <c r="Y5" s="330"/>
      <c r="Z5" s="330"/>
      <c r="AA5" s="330"/>
      <c r="AB5" s="330"/>
      <c r="AC5" s="330"/>
      <c r="AD5" s="330"/>
    </row>
    <row r="6" ht="24.0" customHeight="1">
      <c r="A6" s="330"/>
      <c r="B6" s="330"/>
      <c r="C6" s="330"/>
      <c r="D6" s="330"/>
      <c r="E6" s="330"/>
      <c r="F6" s="330"/>
      <c r="G6" s="330"/>
      <c r="H6" s="330"/>
      <c r="I6" s="333">
        <v>0.011</v>
      </c>
      <c r="J6" s="330"/>
      <c r="K6" s="330"/>
      <c r="L6" s="330"/>
      <c r="M6" s="330"/>
      <c r="N6" s="330"/>
      <c r="O6" s="330"/>
      <c r="P6" s="330"/>
      <c r="Q6" s="330"/>
      <c r="R6" s="330"/>
      <c r="S6" s="330"/>
      <c r="T6" s="330"/>
      <c r="U6" s="330"/>
      <c r="V6" s="330"/>
      <c r="W6" s="330"/>
      <c r="X6" s="330"/>
      <c r="Y6" s="330"/>
      <c r="Z6" s="330"/>
      <c r="AA6" s="330"/>
      <c r="AB6" s="330"/>
      <c r="AC6" s="330"/>
      <c r="AD6" s="330"/>
    </row>
    <row r="7" ht="68.25" customHeight="1">
      <c r="A7" s="334" t="s">
        <v>124</v>
      </c>
      <c r="B7" s="335" t="s">
        <v>125</v>
      </c>
      <c r="C7" s="336" t="s">
        <v>126</v>
      </c>
      <c r="D7" s="336" t="s">
        <v>127</v>
      </c>
      <c r="E7" s="336" t="s">
        <v>128</v>
      </c>
      <c r="F7" s="336" t="s">
        <v>129</v>
      </c>
      <c r="G7" s="374" t="s">
        <v>130</v>
      </c>
      <c r="H7" s="337" t="s">
        <v>12</v>
      </c>
      <c r="I7" s="375" t="s">
        <v>146</v>
      </c>
      <c r="J7" s="338" t="s">
        <v>145</v>
      </c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</row>
    <row r="8" ht="38.25" customHeight="1">
      <c r="A8" s="376" t="str">
        <f>+SUMMARY!#REF!</f>
        <v>#ERROR!</v>
      </c>
      <c r="B8" s="341" t="str">
        <f>+SUMMARY!#REF!</f>
        <v>#ERROR!</v>
      </c>
      <c r="C8" s="341" t="str">
        <f>+SUMMARY!#REF!</f>
        <v>#ERROR!</v>
      </c>
      <c r="D8" s="341" t="str">
        <f>+SUMMARY!#REF!</f>
        <v>#ERROR!</v>
      </c>
      <c r="E8" s="341" t="str">
        <f>+SUMMARY!#REF!</f>
        <v>#ERROR!</v>
      </c>
      <c r="F8" s="341" t="str">
        <f>+SUMMARY!#REF!</f>
        <v>#ERROR!</v>
      </c>
      <c r="G8" s="341" t="str">
        <f>+SUMMARY!#REF!</f>
        <v>#ERROR!</v>
      </c>
      <c r="H8" s="377" t="str">
        <f>+SUMMARY!#REF!</f>
        <v>#ERROR!</v>
      </c>
      <c r="I8" s="378" t="str">
        <f t="shared" ref="I8:I38" si="1">E8/B8</f>
        <v>#ERROR!</v>
      </c>
      <c r="J8" s="344"/>
      <c r="K8" s="330"/>
      <c r="L8" s="330"/>
      <c r="M8" s="330"/>
      <c r="N8" s="330"/>
      <c r="O8" s="330"/>
      <c r="P8" s="330"/>
      <c r="Q8" s="330"/>
      <c r="R8" s="330"/>
      <c r="S8" s="330"/>
      <c r="T8" s="330"/>
      <c r="U8" s="330"/>
      <c r="V8" s="330"/>
      <c r="W8" s="330"/>
      <c r="X8" s="330"/>
      <c r="Y8" s="330"/>
      <c r="Z8" s="330"/>
      <c r="AA8" s="330"/>
      <c r="AB8" s="330"/>
      <c r="AC8" s="330"/>
      <c r="AD8" s="330"/>
    </row>
    <row r="9" ht="38.25" customHeight="1">
      <c r="A9" s="376">
        <f>+SUMMARY!A7</f>
        <v>44378</v>
      </c>
      <c r="B9" s="341">
        <f>+SUMMARY!B7</f>
        <v>8807.85</v>
      </c>
      <c r="C9" s="341">
        <f>+SUMMARY!C7</f>
        <v>7962.092518</v>
      </c>
      <c r="D9" s="341">
        <f>+SUMMARY!D7</f>
        <v>0</v>
      </c>
      <c r="E9" s="341">
        <f>+SUMMARY!E7</f>
        <v>52.2</v>
      </c>
      <c r="F9" s="341">
        <f>+SUMMARY!F7</f>
        <v>142.68717</v>
      </c>
      <c r="G9" s="341">
        <f>+SUMMARY!G7</f>
        <v>650.8703118</v>
      </c>
      <c r="H9" s="377" t="str">
        <f>+SUMMARY!H7</f>
        <v/>
      </c>
      <c r="I9" s="378">
        <f t="shared" si="1"/>
        <v>0.005926531446</v>
      </c>
      <c r="J9" s="344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</row>
    <row r="10" ht="38.25" customHeight="1">
      <c r="A10" s="376">
        <f>+SUMMARY!A8</f>
        <v>44379</v>
      </c>
      <c r="B10" s="341">
        <f>+SUMMARY!B8</f>
        <v>932.802</v>
      </c>
      <c r="C10" s="341">
        <f>+SUMMARY!C8</f>
        <v>409.9872</v>
      </c>
      <c r="D10" s="341">
        <f>+SUMMARY!D8</f>
        <v>0</v>
      </c>
      <c r="E10" s="341">
        <f>+SUMMARY!E8</f>
        <v>172.8</v>
      </c>
      <c r="F10" s="341">
        <f>+SUMMARY!F8</f>
        <v>76.1931249</v>
      </c>
      <c r="G10" s="341">
        <f>+SUMMARY!G8</f>
        <v>273.8216751</v>
      </c>
      <c r="H10" s="377" t="str">
        <f>+SUMMARY!H8</f>
        <v/>
      </c>
      <c r="I10" s="378">
        <f t="shared" si="1"/>
        <v>0.1852483164</v>
      </c>
      <c r="J10" s="344"/>
      <c r="K10" s="330"/>
      <c r="L10" s="330"/>
      <c r="M10" s="330"/>
      <c r="N10" s="330"/>
      <c r="O10" s="330"/>
      <c r="P10" s="330"/>
      <c r="Q10" s="330"/>
      <c r="R10" s="330"/>
      <c r="S10" s="330"/>
      <c r="T10" s="330"/>
      <c r="U10" s="330"/>
      <c r="V10" s="330"/>
      <c r="W10" s="330"/>
      <c r="X10" s="330"/>
      <c r="Y10" s="330"/>
      <c r="Z10" s="330"/>
      <c r="AA10" s="330"/>
      <c r="AB10" s="330"/>
      <c r="AC10" s="330"/>
      <c r="AD10" s="330"/>
    </row>
    <row r="11" ht="38.25" customHeight="1">
      <c r="A11" s="376">
        <f>+SUMMARY!A9</f>
        <v>44382</v>
      </c>
      <c r="B11" s="341">
        <f>+SUMMARY!B9</f>
        <v>15185.1891</v>
      </c>
      <c r="C11" s="341">
        <f>+SUMMARY!C9</f>
        <v>13587.69873</v>
      </c>
      <c r="D11" s="341">
        <f>+SUMMARY!D9</f>
        <v>0</v>
      </c>
      <c r="E11" s="341">
        <f>+SUMMARY!E9</f>
        <v>205.8</v>
      </c>
      <c r="F11" s="341">
        <f>+SUMMARY!F9</f>
        <v>739.3328884</v>
      </c>
      <c r="G11" s="341">
        <f>+SUMMARY!G9</f>
        <v>652.3574836</v>
      </c>
      <c r="H11" s="377" t="str">
        <f>+SUMMARY!H9</f>
        <v/>
      </c>
      <c r="I11" s="378">
        <f t="shared" si="1"/>
        <v>0.01355267943</v>
      </c>
      <c r="J11" s="344"/>
      <c r="K11" s="330"/>
      <c r="L11" s="330"/>
      <c r="M11" s="330"/>
      <c r="N11" s="330"/>
      <c r="O11" s="330"/>
      <c r="P11" s="330"/>
      <c r="Q11" s="330"/>
      <c r="R11" s="330"/>
      <c r="S11" s="330"/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</row>
    <row r="12" ht="38.25" customHeight="1">
      <c r="A12" s="376">
        <f>+SUMMARY!A10</f>
        <v>44383</v>
      </c>
      <c r="B12" s="341">
        <f>+SUMMARY!B10</f>
        <v>12085.7735</v>
      </c>
      <c r="C12" s="341">
        <f>+SUMMARY!C10</f>
        <v>11241.11545</v>
      </c>
      <c r="D12" s="341">
        <f>+SUMMARY!D10</f>
        <v>0</v>
      </c>
      <c r="E12" s="341">
        <f>+SUMMARY!E10</f>
        <v>81.6</v>
      </c>
      <c r="F12" s="341">
        <f>+SUMMARY!F10</f>
        <v>273.6872365</v>
      </c>
      <c r="G12" s="341">
        <f>+SUMMARY!G10</f>
        <v>489.370811</v>
      </c>
      <c r="H12" s="377" t="str">
        <f>+SUMMARY!H10</f>
        <v/>
      </c>
      <c r="I12" s="378">
        <f t="shared" si="1"/>
        <v>0.006751739969</v>
      </c>
      <c r="J12" s="344"/>
      <c r="K12" s="330"/>
      <c r="L12" s="330"/>
      <c r="M12" s="330"/>
      <c r="N12" s="330"/>
      <c r="O12" s="330"/>
      <c r="P12" s="330"/>
      <c r="Q12" s="330"/>
      <c r="R12" s="330"/>
      <c r="S12" s="330"/>
      <c r="T12" s="330"/>
      <c r="U12" s="330"/>
      <c r="V12" s="330"/>
      <c r="W12" s="330"/>
      <c r="X12" s="330"/>
      <c r="Y12" s="330"/>
      <c r="Z12" s="330"/>
      <c r="AA12" s="330"/>
      <c r="AB12" s="330"/>
      <c r="AC12" s="330"/>
      <c r="AD12" s="330"/>
    </row>
    <row r="13" ht="38.25" customHeight="1">
      <c r="A13" s="376">
        <f>+SUMMARY!A11</f>
        <v>44384</v>
      </c>
      <c r="B13" s="341">
        <f>+SUMMARY!B11</f>
        <v>3335.76</v>
      </c>
      <c r="C13" s="341">
        <f>+SUMMARY!C11</f>
        <v>3039.151886</v>
      </c>
      <c r="D13" s="341">
        <f>+SUMMARY!D11</f>
        <v>0</v>
      </c>
      <c r="E13" s="341">
        <f>+SUMMARY!E11</f>
        <v>37.2</v>
      </c>
      <c r="F13" s="341">
        <f>+SUMMARY!F11</f>
        <v>192.473352</v>
      </c>
      <c r="G13" s="341">
        <f>+SUMMARY!G11</f>
        <v>66.934762</v>
      </c>
      <c r="H13" s="377" t="str">
        <f>+SUMMARY!H11</f>
        <v/>
      </c>
      <c r="I13" s="378">
        <f t="shared" si="1"/>
        <v>0.01115188143</v>
      </c>
      <c r="J13" s="344"/>
      <c r="K13" s="330"/>
      <c r="L13" s="330"/>
      <c r="M13" s="330"/>
      <c r="N13" s="330"/>
      <c r="O13" s="330"/>
      <c r="P13" s="330"/>
      <c r="Q13" s="330"/>
      <c r="R13" s="330"/>
      <c r="S13" s="330"/>
      <c r="T13" s="330"/>
      <c r="U13" s="330"/>
      <c r="V13" s="330"/>
      <c r="W13" s="330"/>
      <c r="X13" s="330"/>
      <c r="Y13" s="330"/>
      <c r="Z13" s="330"/>
      <c r="AA13" s="330"/>
      <c r="AB13" s="330"/>
      <c r="AC13" s="330"/>
      <c r="AD13" s="330"/>
    </row>
    <row r="14" ht="38.25" customHeight="1">
      <c r="A14" s="376">
        <f>+SUMMARY!A12</f>
        <v>44385</v>
      </c>
      <c r="B14" s="341">
        <f>+SUMMARY!B12</f>
        <v>33438.06</v>
      </c>
      <c r="C14" s="341">
        <f>+SUMMARY!C12</f>
        <v>30519.08697</v>
      </c>
      <c r="D14" s="341">
        <f>+SUMMARY!D12</f>
        <v>446.909797</v>
      </c>
      <c r="E14" s="341">
        <f>+SUMMARY!E12</f>
        <v>154.8</v>
      </c>
      <c r="F14" s="341">
        <f>+SUMMARY!F12</f>
        <v>678.755376</v>
      </c>
      <c r="G14" s="341">
        <f>+SUMMARY!G12</f>
        <v>1638.50786</v>
      </c>
      <c r="H14" s="377" t="str">
        <f>+SUMMARY!H12</f>
        <v/>
      </c>
      <c r="I14" s="378">
        <f t="shared" si="1"/>
        <v>0.004629455178</v>
      </c>
      <c r="J14" s="379"/>
      <c r="K14" s="380"/>
      <c r="L14" s="380"/>
      <c r="M14" s="380"/>
      <c r="N14" s="380"/>
      <c r="O14" s="380"/>
      <c r="P14" s="380"/>
      <c r="Q14" s="380"/>
      <c r="R14" s="380"/>
      <c r="S14" s="380"/>
      <c r="T14" s="380"/>
      <c r="U14" s="380"/>
      <c r="V14" s="380"/>
      <c r="W14" s="380"/>
      <c r="X14" s="380"/>
      <c r="Y14" s="380"/>
      <c r="Z14" s="380"/>
      <c r="AA14" s="380"/>
      <c r="AB14" s="380"/>
      <c r="AC14" s="380"/>
      <c r="AD14" s="380"/>
    </row>
    <row r="15" ht="38.25" customHeight="1">
      <c r="A15" s="376">
        <f>+SUMMARY!A13</f>
        <v>44387</v>
      </c>
      <c r="B15" s="341">
        <f>+SUMMARY!B13</f>
        <v>33004.128</v>
      </c>
      <c r="C15" s="341">
        <f>+SUMMARY!C13</f>
        <v>30711.04072</v>
      </c>
      <c r="D15" s="341">
        <f>+SUMMARY!D13</f>
        <v>582.817132</v>
      </c>
      <c r="E15" s="341">
        <f>+SUMMARY!E13</f>
        <v>309.6</v>
      </c>
      <c r="F15" s="341">
        <f>+SUMMARY!F13</f>
        <v>499.1147183</v>
      </c>
      <c r="G15" s="341">
        <f>+SUMMARY!G13</f>
        <v>901.5554338</v>
      </c>
      <c r="H15" s="377" t="str">
        <f>+SUMMARY!H13</f>
        <v>#REF!</v>
      </c>
      <c r="I15" s="378">
        <f t="shared" si="1"/>
        <v>0.009380644748</v>
      </c>
      <c r="J15" s="344"/>
      <c r="K15" s="330"/>
      <c r="L15" s="330"/>
      <c r="M15" s="330"/>
      <c r="N15" s="330"/>
      <c r="O15" s="330"/>
      <c r="P15" s="330"/>
      <c r="Q15" s="330"/>
      <c r="R15" s="330"/>
      <c r="S15" s="330"/>
      <c r="T15" s="330"/>
      <c r="U15" s="330"/>
      <c r="V15" s="330"/>
      <c r="W15" s="330"/>
      <c r="X15" s="330"/>
      <c r="Y15" s="330"/>
      <c r="Z15" s="330"/>
      <c r="AA15" s="330"/>
      <c r="AB15" s="330"/>
      <c r="AC15" s="330"/>
      <c r="AD15" s="330"/>
    </row>
    <row r="16" ht="38.25" customHeight="1">
      <c r="A16" s="376">
        <f>+SUMMARY!A14</f>
        <v>44389</v>
      </c>
      <c r="B16" s="341">
        <f>+SUMMARY!B14</f>
        <v>27882.17335</v>
      </c>
      <c r="C16" s="341">
        <f>+SUMMARY!C14</f>
        <v>24367.71757</v>
      </c>
      <c r="D16" s="341">
        <f>+SUMMARY!D14</f>
        <v>377.427418</v>
      </c>
      <c r="E16" s="341">
        <f>+SUMMARY!E14</f>
        <v>208.2</v>
      </c>
      <c r="F16" s="341">
        <f>+SUMMARY!F14</f>
        <v>2080.605273</v>
      </c>
      <c r="G16" s="341">
        <f>+SUMMARY!G14</f>
        <v>848.2230938</v>
      </c>
      <c r="H16" s="377" t="str">
        <f>+SUMMARY!H14</f>
        <v/>
      </c>
      <c r="I16" s="378">
        <f t="shared" si="1"/>
        <v>0.007467136704</v>
      </c>
      <c r="J16" s="344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30"/>
      <c r="X16" s="330"/>
      <c r="Y16" s="330"/>
      <c r="Z16" s="330"/>
      <c r="AA16" s="330"/>
      <c r="AB16" s="330"/>
      <c r="AC16" s="330"/>
      <c r="AD16" s="330"/>
    </row>
    <row r="17" ht="38.25" customHeight="1">
      <c r="A17" s="376">
        <f>+SUMMARY!A15</f>
        <v>44390</v>
      </c>
      <c r="B17" s="341">
        <f>+SUMMARY!B15</f>
        <v>26538.482</v>
      </c>
      <c r="C17" s="341">
        <f>+SUMMARY!C15</f>
        <v>24498.42773</v>
      </c>
      <c r="D17" s="341">
        <f>+SUMMARY!D15</f>
        <v>328.727536</v>
      </c>
      <c r="E17" s="341">
        <f>+SUMMARY!E15</f>
        <v>119.4</v>
      </c>
      <c r="F17" s="341">
        <f>+SUMMARY!F15</f>
        <v>424.0533376</v>
      </c>
      <c r="G17" s="341">
        <f>+SUMMARY!G15</f>
        <v>1167.873395</v>
      </c>
      <c r="H17" s="377" t="str">
        <f>+SUMMARY!H15</f>
        <v/>
      </c>
      <c r="I17" s="378">
        <f t="shared" si="1"/>
        <v>0.004499126966</v>
      </c>
      <c r="J17" s="344"/>
      <c r="K17" s="330"/>
      <c r="L17" s="330"/>
      <c r="M17" s="330"/>
      <c r="N17" s="330"/>
      <c r="O17" s="330"/>
      <c r="P17" s="330"/>
      <c r="Q17" s="330"/>
      <c r="R17" s="330"/>
      <c r="S17" s="330"/>
      <c r="T17" s="330"/>
      <c r="U17" s="330"/>
      <c r="V17" s="330"/>
      <c r="W17" s="330"/>
      <c r="X17" s="330"/>
      <c r="Y17" s="330"/>
      <c r="Z17" s="330"/>
      <c r="AA17" s="330"/>
      <c r="AB17" s="330"/>
      <c r="AC17" s="330"/>
      <c r="AD17" s="330"/>
    </row>
    <row r="18" ht="38.25" customHeight="1">
      <c r="A18" s="376">
        <f>+SUMMARY!A16</f>
        <v>44391</v>
      </c>
      <c r="B18" s="341">
        <f>+SUMMARY!B16</f>
        <v>42151.2799</v>
      </c>
      <c r="C18" s="341">
        <f>+SUMMARY!C16</f>
        <v>37374.15297</v>
      </c>
      <c r="D18" s="341">
        <f>+SUMMARY!D16</f>
        <v>623.691661</v>
      </c>
      <c r="E18" s="341">
        <f>+SUMMARY!E16</f>
        <v>267.6</v>
      </c>
      <c r="F18" s="341">
        <f>+SUMMARY!F16</f>
        <v>1663.373965</v>
      </c>
      <c r="G18" s="341">
        <f>+SUMMARY!G16</f>
        <v>2222.461301</v>
      </c>
      <c r="H18" s="377" t="str">
        <f>+SUMMARY!H16</f>
        <v/>
      </c>
      <c r="I18" s="378">
        <f t="shared" si="1"/>
        <v>0.006348561672</v>
      </c>
      <c r="J18" s="344"/>
      <c r="K18" s="330"/>
      <c r="L18" s="330"/>
      <c r="M18" s="330"/>
      <c r="N18" s="330"/>
      <c r="O18" s="330"/>
      <c r="P18" s="330"/>
      <c r="Q18" s="330"/>
      <c r="R18" s="330"/>
      <c r="S18" s="330"/>
      <c r="T18" s="330"/>
      <c r="U18" s="330"/>
      <c r="V18" s="330"/>
      <c r="W18" s="330"/>
      <c r="X18" s="330"/>
      <c r="Y18" s="330"/>
      <c r="Z18" s="330"/>
      <c r="AA18" s="330"/>
      <c r="AB18" s="330"/>
      <c r="AC18" s="330"/>
      <c r="AD18" s="330"/>
    </row>
    <row r="19" ht="38.25" customHeight="1">
      <c r="A19" s="376">
        <f>+SUMMARY!A17</f>
        <v>44392</v>
      </c>
      <c r="B19" s="341">
        <f>+SUMMARY!B17</f>
        <v>21921.8835</v>
      </c>
      <c r="C19" s="341">
        <f>+SUMMARY!C17</f>
        <v>18316.9901</v>
      </c>
      <c r="D19" s="341">
        <f>+SUMMARY!D17</f>
        <v>206.226277</v>
      </c>
      <c r="E19" s="341">
        <f>+SUMMARY!E17</f>
        <v>114</v>
      </c>
      <c r="F19" s="341">
        <f>+SUMMARY!F17</f>
        <v>1743.627475</v>
      </c>
      <c r="G19" s="341">
        <f>+SUMMARY!G17</f>
        <v>1541.039653</v>
      </c>
      <c r="H19" s="377" t="str">
        <f>+SUMMARY!H17</f>
        <v/>
      </c>
      <c r="I19" s="378">
        <f t="shared" si="1"/>
        <v>0.005200283087</v>
      </c>
      <c r="J19" s="344"/>
      <c r="K19" s="330"/>
      <c r="L19" s="330"/>
      <c r="M19" s="330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330"/>
      <c r="Z19" s="330"/>
      <c r="AA19" s="330"/>
      <c r="AB19" s="330"/>
      <c r="AC19" s="330"/>
      <c r="AD19" s="330"/>
    </row>
    <row r="20" ht="38.25" customHeight="1">
      <c r="A20" s="376">
        <f>+SUMMARY!A18</f>
        <v>44393</v>
      </c>
      <c r="B20" s="341">
        <f>+SUMMARY!B18</f>
        <v>15621.028</v>
      </c>
      <c r="C20" s="341">
        <f>+SUMMARY!C18</f>
        <v>13724.71038</v>
      </c>
      <c r="D20" s="341">
        <f>+SUMMARY!D18</f>
        <v>71.843904</v>
      </c>
      <c r="E20" s="341">
        <f>+SUMMARY!E18</f>
        <v>36</v>
      </c>
      <c r="F20" s="341">
        <f>+SUMMARY!F18</f>
        <v>1257.492754</v>
      </c>
      <c r="G20" s="341">
        <f>+SUMMARY!G18</f>
        <v>530.980962</v>
      </c>
      <c r="H20" s="377" t="str">
        <f>+SUMMARY!H18</f>
        <v/>
      </c>
      <c r="I20" s="378">
        <f t="shared" si="1"/>
        <v>0.002304585844</v>
      </c>
      <c r="J20" s="344"/>
      <c r="K20" s="330"/>
      <c r="L20" s="330"/>
      <c r="M20" s="330"/>
      <c r="N20" s="330"/>
      <c r="O20" s="330"/>
      <c r="P20" s="330"/>
      <c r="Q20" s="330"/>
      <c r="R20" s="330"/>
      <c r="S20" s="330"/>
      <c r="T20" s="330"/>
      <c r="U20" s="330"/>
      <c r="V20" s="330"/>
      <c r="W20" s="330"/>
      <c r="X20" s="330"/>
      <c r="Y20" s="330"/>
      <c r="Z20" s="330"/>
      <c r="AA20" s="330"/>
      <c r="AB20" s="330"/>
      <c r="AC20" s="330"/>
      <c r="AD20" s="330"/>
    </row>
    <row r="21" ht="38.25" customHeight="1">
      <c r="A21" s="376">
        <f>+SUMMARY!A19</f>
        <v>44396</v>
      </c>
      <c r="B21" s="341">
        <f>+SUMMARY!B19</f>
        <v>15391.307</v>
      </c>
      <c r="C21" s="341">
        <f>+SUMMARY!C19</f>
        <v>13772.1385</v>
      </c>
      <c r="D21" s="341">
        <f>+SUMMARY!D19</f>
        <v>0</v>
      </c>
      <c r="E21" s="341">
        <f>+SUMMARY!E19</f>
        <v>48</v>
      </c>
      <c r="F21" s="341">
        <f>+SUMMARY!F19</f>
        <v>1239.000214</v>
      </c>
      <c r="G21" s="341">
        <f>+SUMMARY!G19</f>
        <v>332.168287</v>
      </c>
      <c r="H21" s="377" t="str">
        <f>+SUMMARY!H19</f>
        <v/>
      </c>
      <c r="I21" s="378">
        <f t="shared" si="1"/>
        <v>0.00311864353</v>
      </c>
      <c r="J21" s="344"/>
      <c r="K21" s="330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0"/>
      <c r="Y21" s="330"/>
      <c r="Z21" s="330"/>
      <c r="AA21" s="330"/>
      <c r="AB21" s="330"/>
      <c r="AC21" s="330"/>
      <c r="AD21" s="330"/>
    </row>
    <row r="22" ht="38.25" customHeight="1">
      <c r="A22" s="376">
        <f>+SUMMARY!A20</f>
        <v>44398</v>
      </c>
      <c r="B22" s="341">
        <f>+SUMMARY!B20</f>
        <v>38119.5787</v>
      </c>
      <c r="C22" s="341">
        <f>+SUMMARY!C20</f>
        <v>34902.05687</v>
      </c>
      <c r="D22" s="341">
        <f>+SUMMARY!D20</f>
        <v>275.7568</v>
      </c>
      <c r="E22" s="341">
        <f>+SUMMARY!E20</f>
        <v>119.4</v>
      </c>
      <c r="F22" s="341">
        <f>+SUMMARY!F20</f>
        <v>2784.813932</v>
      </c>
      <c r="G22" s="341">
        <f>+SUMMARY!G20</f>
        <v>37.55110288</v>
      </c>
      <c r="H22" s="377" t="str">
        <f>+SUMMARY!H20</f>
        <v/>
      </c>
      <c r="I22" s="378">
        <f t="shared" si="1"/>
        <v>0.003132248678</v>
      </c>
      <c r="J22" s="344"/>
      <c r="K22" s="330"/>
      <c r="L22" s="330"/>
      <c r="M22" s="330"/>
      <c r="N22" s="330"/>
      <c r="O22" s="330"/>
      <c r="P22" s="330"/>
      <c r="Q22" s="330"/>
      <c r="R22" s="330"/>
      <c r="S22" s="330"/>
      <c r="T22" s="330"/>
      <c r="U22" s="330"/>
      <c r="V22" s="330"/>
      <c r="W22" s="330"/>
      <c r="X22" s="330"/>
      <c r="Y22" s="330"/>
      <c r="Z22" s="330"/>
      <c r="AA22" s="330"/>
      <c r="AB22" s="330"/>
      <c r="AC22" s="330"/>
      <c r="AD22" s="330"/>
    </row>
    <row r="23" ht="38.25" customHeight="1">
      <c r="A23" s="376">
        <f>+SUMMARY!A21</f>
        <v>44403</v>
      </c>
      <c r="B23" s="341">
        <f>+SUMMARY!B21</f>
        <v>2227.035</v>
      </c>
      <c r="C23" s="341">
        <f>+SUMMARY!C21</f>
        <v>1016.11326</v>
      </c>
      <c r="D23" s="341">
        <f>+SUMMARY!D21</f>
        <v>0</v>
      </c>
      <c r="E23" s="341">
        <f>+SUMMARY!E21</f>
        <v>223.2</v>
      </c>
      <c r="F23" s="341">
        <f>+SUMMARY!F21</f>
        <v>166.4654655</v>
      </c>
      <c r="G23" s="341">
        <f>+SUMMARY!G21</f>
        <v>821.2562745</v>
      </c>
      <c r="H23" s="377" t="str">
        <f>+SUMMARY!H21</f>
        <v/>
      </c>
      <c r="I23" s="378">
        <f t="shared" si="1"/>
        <v>0.1002229422</v>
      </c>
      <c r="J23" s="344"/>
      <c r="K23" s="330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30"/>
      <c r="Y23" s="330"/>
      <c r="Z23" s="330"/>
      <c r="AA23" s="330"/>
      <c r="AB23" s="330"/>
      <c r="AC23" s="330"/>
      <c r="AD23" s="330"/>
    </row>
    <row r="24" ht="38.25" customHeight="1">
      <c r="A24" s="376">
        <f>+SUMMARY!A22</f>
        <v>44405</v>
      </c>
      <c r="B24" s="341">
        <f>+SUMMARY!B22</f>
        <v>26639.44023</v>
      </c>
      <c r="C24" s="341">
        <f>+SUMMARY!C22</f>
        <v>22815.04193</v>
      </c>
      <c r="D24" s="341">
        <f>+SUMMARY!D22</f>
        <v>314.1260415</v>
      </c>
      <c r="E24" s="341">
        <f>+SUMMARY!E22</f>
        <v>211.8</v>
      </c>
      <c r="F24" s="341">
        <f>+SUMMARY!F22</f>
        <v>2193.676458</v>
      </c>
      <c r="G24" s="341">
        <f>+SUMMARY!G22</f>
        <v>1104.795804</v>
      </c>
      <c r="H24" s="377" t="str">
        <f>+SUMMARY!H22</f>
        <v/>
      </c>
      <c r="I24" s="378">
        <f t="shared" si="1"/>
        <v>0.007950617511</v>
      </c>
      <c r="J24" s="344"/>
      <c r="K24" s="330"/>
      <c r="L24" s="330"/>
      <c r="M24" s="330"/>
      <c r="N24" s="330"/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  <c r="Z24" s="330"/>
      <c r="AA24" s="330"/>
      <c r="AB24" s="330"/>
      <c r="AC24" s="330"/>
      <c r="AD24" s="330"/>
    </row>
    <row r="25" ht="38.25" customHeight="1">
      <c r="A25" s="376">
        <f>+SUMMARY!A23</f>
        <v>44407</v>
      </c>
      <c r="B25" s="341">
        <f>+SUMMARY!B23</f>
        <v>27923.4452</v>
      </c>
      <c r="C25" s="341">
        <f>+SUMMARY!C23</f>
        <v>24819.40632</v>
      </c>
      <c r="D25" s="341">
        <f>+SUMMARY!D23</f>
        <v>206.7182784</v>
      </c>
      <c r="E25" s="341">
        <f>+SUMMARY!E23</f>
        <v>165</v>
      </c>
      <c r="F25" s="341">
        <f>+SUMMARY!F23</f>
        <v>2225.907767</v>
      </c>
      <c r="G25" s="341">
        <f>+SUMMARY!G23</f>
        <v>506.4128377</v>
      </c>
      <c r="H25" s="377" t="str">
        <f>+SUMMARY!H23</f>
        <v/>
      </c>
      <c r="I25" s="378">
        <f t="shared" si="1"/>
        <v>0.005909012975</v>
      </c>
      <c r="J25" s="379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  <c r="AB25" s="380"/>
      <c r="AC25" s="380"/>
      <c r="AD25" s="380"/>
    </row>
    <row r="26" ht="38.25" customHeight="1">
      <c r="A26" s="376" t="str">
        <f>+SUMMARY!#REF!</f>
        <v>#ERROR!</v>
      </c>
      <c r="B26" s="341" t="str">
        <f>+SUMMARY!#REF!</f>
        <v>#ERROR!</v>
      </c>
      <c r="C26" s="341" t="str">
        <f>+SUMMARY!#REF!</f>
        <v>#ERROR!</v>
      </c>
      <c r="D26" s="341" t="str">
        <f>+SUMMARY!#REF!</f>
        <v>#ERROR!</v>
      </c>
      <c r="E26" s="341" t="str">
        <f>+SUMMARY!#REF!</f>
        <v>#ERROR!</v>
      </c>
      <c r="F26" s="341" t="str">
        <f>+SUMMARY!#REF!</f>
        <v>#ERROR!</v>
      </c>
      <c r="G26" s="341" t="str">
        <f>+SUMMARY!#REF!</f>
        <v>#ERROR!</v>
      </c>
      <c r="H26" s="377" t="str">
        <f>+SUMMARY!#REF!</f>
        <v>#ERROR!</v>
      </c>
      <c r="I26" s="378" t="str">
        <f t="shared" si="1"/>
        <v>#ERROR!</v>
      </c>
      <c r="J26" s="344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0"/>
      <c r="AA26" s="330"/>
      <c r="AB26" s="330"/>
      <c r="AC26" s="330"/>
      <c r="AD26" s="330"/>
    </row>
    <row r="27" ht="38.25" customHeight="1">
      <c r="A27" s="376" t="str">
        <f>+SUMMARY!#REF!</f>
        <v>#ERROR!</v>
      </c>
      <c r="B27" s="341" t="str">
        <f>+SUMMARY!#REF!</f>
        <v>#ERROR!</v>
      </c>
      <c r="C27" s="341" t="str">
        <f>+SUMMARY!#REF!</f>
        <v>#ERROR!</v>
      </c>
      <c r="D27" s="341" t="str">
        <f>+SUMMARY!#REF!</f>
        <v>#ERROR!</v>
      </c>
      <c r="E27" s="341" t="str">
        <f>+SUMMARY!#REF!</f>
        <v>#ERROR!</v>
      </c>
      <c r="F27" s="341" t="str">
        <f>+SUMMARY!#REF!</f>
        <v>#ERROR!</v>
      </c>
      <c r="G27" s="341" t="str">
        <f>+SUMMARY!#REF!</f>
        <v>#ERROR!</v>
      </c>
      <c r="H27" s="377" t="str">
        <f>+SUMMARY!#REF!</f>
        <v>#ERROR!</v>
      </c>
      <c r="I27" s="378" t="str">
        <f t="shared" si="1"/>
        <v>#ERROR!</v>
      </c>
      <c r="J27" s="344"/>
      <c r="K27" s="330"/>
      <c r="L27" s="330"/>
      <c r="M27" s="330"/>
      <c r="N27" s="330"/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  <c r="Z27" s="330"/>
      <c r="AA27" s="330"/>
      <c r="AB27" s="330"/>
      <c r="AC27" s="330"/>
      <c r="AD27" s="330"/>
    </row>
    <row r="28" ht="38.25" customHeight="1">
      <c r="A28" s="376" t="str">
        <f>+SUMMARY!#REF!</f>
        <v>#ERROR!</v>
      </c>
      <c r="B28" s="341" t="str">
        <f>+SUMMARY!#REF!</f>
        <v>#ERROR!</v>
      </c>
      <c r="C28" s="341" t="str">
        <f>+SUMMARY!#REF!</f>
        <v>#ERROR!</v>
      </c>
      <c r="D28" s="341" t="str">
        <f>+SUMMARY!#REF!</f>
        <v>#ERROR!</v>
      </c>
      <c r="E28" s="341" t="str">
        <f>+SUMMARY!#REF!</f>
        <v>#ERROR!</v>
      </c>
      <c r="F28" s="341" t="str">
        <f>+SUMMARY!#REF!</f>
        <v>#ERROR!</v>
      </c>
      <c r="G28" s="341" t="str">
        <f>+SUMMARY!#REF!</f>
        <v>#ERROR!</v>
      </c>
      <c r="H28" s="377" t="str">
        <f>+SUMMARY!#REF!</f>
        <v>#ERROR!</v>
      </c>
      <c r="I28" s="378" t="str">
        <f t="shared" si="1"/>
        <v>#ERROR!</v>
      </c>
      <c r="J28" s="344"/>
      <c r="K28" s="330"/>
      <c r="L28" s="330"/>
      <c r="M28" s="330"/>
      <c r="N28" s="330"/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  <c r="Z28" s="330"/>
      <c r="AA28" s="330"/>
      <c r="AB28" s="330"/>
      <c r="AC28" s="330"/>
      <c r="AD28" s="330"/>
    </row>
    <row r="29" ht="38.25" customHeight="1">
      <c r="A29" s="376" t="str">
        <f>+SUMMARY!#REF!</f>
        <v>#ERROR!</v>
      </c>
      <c r="B29" s="341" t="str">
        <f>+SUMMARY!#REF!</f>
        <v>#ERROR!</v>
      </c>
      <c r="C29" s="341" t="str">
        <f>+SUMMARY!#REF!</f>
        <v>#ERROR!</v>
      </c>
      <c r="D29" s="341" t="str">
        <f>+SUMMARY!#REF!</f>
        <v>#ERROR!</v>
      </c>
      <c r="E29" s="341" t="str">
        <f>+SUMMARY!#REF!</f>
        <v>#ERROR!</v>
      </c>
      <c r="F29" s="341" t="str">
        <f>+SUMMARY!#REF!</f>
        <v>#ERROR!</v>
      </c>
      <c r="G29" s="341" t="str">
        <f>+SUMMARY!#REF!</f>
        <v>#ERROR!</v>
      </c>
      <c r="H29" s="377" t="str">
        <f>+SUMMARY!#REF!</f>
        <v>#ERROR!</v>
      </c>
      <c r="I29" s="378" t="str">
        <f t="shared" si="1"/>
        <v>#ERROR!</v>
      </c>
      <c r="J29" s="344"/>
      <c r="K29" s="330"/>
      <c r="L29" s="330"/>
      <c r="M29" s="330"/>
      <c r="N29" s="330"/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  <c r="Z29" s="330"/>
      <c r="AA29" s="330"/>
      <c r="AB29" s="330"/>
      <c r="AC29" s="330"/>
      <c r="AD29" s="330"/>
    </row>
    <row r="30" ht="38.25" customHeight="1">
      <c r="A30" s="376" t="str">
        <f>+SUMMARY!#REF!</f>
        <v>#ERROR!</v>
      </c>
      <c r="B30" s="341" t="str">
        <f>+SUMMARY!#REF!</f>
        <v>#ERROR!</v>
      </c>
      <c r="C30" s="341" t="str">
        <f>+SUMMARY!#REF!</f>
        <v>#ERROR!</v>
      </c>
      <c r="D30" s="341" t="str">
        <f>+SUMMARY!#REF!</f>
        <v>#ERROR!</v>
      </c>
      <c r="E30" s="341" t="str">
        <f>+SUMMARY!#REF!</f>
        <v>#ERROR!</v>
      </c>
      <c r="F30" s="341" t="str">
        <f>+SUMMARY!#REF!</f>
        <v>#ERROR!</v>
      </c>
      <c r="G30" s="341" t="str">
        <f>+SUMMARY!#REF!</f>
        <v>#ERROR!</v>
      </c>
      <c r="H30" s="377" t="str">
        <f>+SUMMARY!#REF!</f>
        <v>#ERROR!</v>
      </c>
      <c r="I30" s="378" t="str">
        <f t="shared" si="1"/>
        <v>#ERROR!</v>
      </c>
      <c r="J30" s="344"/>
      <c r="K30" s="330"/>
      <c r="L30" s="330"/>
      <c r="M30" s="330"/>
      <c r="N30" s="330"/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  <c r="Z30" s="330"/>
      <c r="AA30" s="330"/>
      <c r="AB30" s="330"/>
      <c r="AC30" s="330"/>
      <c r="AD30" s="330"/>
    </row>
    <row r="31" ht="38.25" customHeight="1">
      <c r="A31" s="376" t="str">
        <f>+SUMMARY!#REF!</f>
        <v>#ERROR!</v>
      </c>
      <c r="B31" s="341" t="str">
        <f>+SUMMARY!#REF!</f>
        <v>#ERROR!</v>
      </c>
      <c r="C31" s="341" t="str">
        <f>+SUMMARY!#REF!</f>
        <v>#ERROR!</v>
      </c>
      <c r="D31" s="341" t="str">
        <f>+SUMMARY!#REF!</f>
        <v>#ERROR!</v>
      </c>
      <c r="E31" s="341" t="str">
        <f>+SUMMARY!#REF!</f>
        <v>#ERROR!</v>
      </c>
      <c r="F31" s="341" t="str">
        <f>+SUMMARY!#REF!</f>
        <v>#ERROR!</v>
      </c>
      <c r="G31" s="341" t="str">
        <f>+SUMMARY!#REF!</f>
        <v>#ERROR!</v>
      </c>
      <c r="H31" s="377" t="str">
        <f>+SUMMARY!#REF!</f>
        <v>#ERROR!</v>
      </c>
      <c r="I31" s="378" t="str">
        <f t="shared" si="1"/>
        <v>#ERROR!</v>
      </c>
      <c r="J31" s="344"/>
      <c r="K31" s="330"/>
      <c r="L31" s="330"/>
      <c r="M31" s="330"/>
      <c r="N31" s="330"/>
      <c r="O31" s="330"/>
      <c r="P31" s="330"/>
      <c r="Q31" s="330"/>
      <c r="R31" s="330"/>
      <c r="S31" s="330"/>
      <c r="T31" s="330"/>
      <c r="U31" s="330"/>
      <c r="V31" s="330"/>
      <c r="W31" s="330"/>
      <c r="X31" s="330"/>
      <c r="Y31" s="330"/>
      <c r="Z31" s="330"/>
      <c r="AA31" s="330"/>
      <c r="AB31" s="330"/>
      <c r="AC31" s="330"/>
      <c r="AD31" s="330"/>
    </row>
    <row r="32" ht="38.25" customHeight="1">
      <c r="A32" s="376" t="str">
        <f>+SUMMARY!#REF!</f>
        <v>#ERROR!</v>
      </c>
      <c r="B32" s="341" t="str">
        <f>+SUMMARY!#REF!</f>
        <v>#ERROR!</v>
      </c>
      <c r="C32" s="341" t="str">
        <f>+SUMMARY!#REF!</f>
        <v>#ERROR!</v>
      </c>
      <c r="D32" s="341" t="str">
        <f>+SUMMARY!#REF!</f>
        <v>#ERROR!</v>
      </c>
      <c r="E32" s="341" t="str">
        <f>+SUMMARY!#REF!</f>
        <v>#ERROR!</v>
      </c>
      <c r="F32" s="341" t="str">
        <f>+SUMMARY!#REF!</f>
        <v>#ERROR!</v>
      </c>
      <c r="G32" s="341" t="str">
        <f>+SUMMARY!#REF!</f>
        <v>#ERROR!</v>
      </c>
      <c r="H32" s="377" t="str">
        <f>+SUMMARY!#REF!</f>
        <v>#ERROR!</v>
      </c>
      <c r="I32" s="378" t="str">
        <f t="shared" si="1"/>
        <v>#ERROR!</v>
      </c>
      <c r="J32" s="344"/>
      <c r="K32" s="330"/>
      <c r="L32" s="330"/>
      <c r="M32" s="330"/>
      <c r="N32" s="330"/>
      <c r="O32" s="330"/>
      <c r="P32" s="330"/>
      <c r="Q32" s="330"/>
      <c r="R32" s="330"/>
      <c r="S32" s="330"/>
      <c r="T32" s="330"/>
      <c r="U32" s="330"/>
      <c r="V32" s="330"/>
      <c r="W32" s="330"/>
      <c r="X32" s="330"/>
      <c r="Y32" s="330"/>
      <c r="Z32" s="330"/>
      <c r="AA32" s="330"/>
      <c r="AB32" s="330"/>
      <c r="AC32" s="330"/>
      <c r="AD32" s="330"/>
    </row>
    <row r="33" ht="38.25" customHeight="1">
      <c r="A33" s="376" t="str">
        <f>+SUMMARY!#REF!</f>
        <v>#ERROR!</v>
      </c>
      <c r="B33" s="341" t="str">
        <f>+SUMMARY!#REF!</f>
        <v>#ERROR!</v>
      </c>
      <c r="C33" s="341" t="str">
        <f>+SUMMARY!#REF!</f>
        <v>#ERROR!</v>
      </c>
      <c r="D33" s="341" t="str">
        <f>+SUMMARY!#REF!</f>
        <v>#ERROR!</v>
      </c>
      <c r="E33" s="341" t="str">
        <f>+SUMMARY!#REF!</f>
        <v>#ERROR!</v>
      </c>
      <c r="F33" s="341" t="str">
        <f>+SUMMARY!#REF!</f>
        <v>#ERROR!</v>
      </c>
      <c r="G33" s="341" t="str">
        <f>+SUMMARY!#REF!</f>
        <v>#ERROR!</v>
      </c>
      <c r="H33" s="377" t="str">
        <f>+SUMMARY!#REF!</f>
        <v>#ERROR!</v>
      </c>
      <c r="I33" s="378" t="str">
        <f t="shared" si="1"/>
        <v>#ERROR!</v>
      </c>
      <c r="J33" s="344"/>
      <c r="K33" s="330"/>
      <c r="L33" s="330"/>
      <c r="M33" s="330"/>
      <c r="N33" s="330"/>
      <c r="O33" s="330"/>
      <c r="P33" s="330"/>
      <c r="Q33" s="330"/>
      <c r="R33" s="330"/>
      <c r="S33" s="330"/>
      <c r="T33" s="330"/>
      <c r="U33" s="330"/>
      <c r="V33" s="330"/>
      <c r="W33" s="330"/>
      <c r="X33" s="330"/>
      <c r="Y33" s="330"/>
      <c r="Z33" s="330"/>
      <c r="AA33" s="330"/>
      <c r="AB33" s="330"/>
      <c r="AC33" s="330"/>
      <c r="AD33" s="330"/>
    </row>
    <row r="34" ht="38.25" customHeight="1">
      <c r="A34" s="376" t="str">
        <f>+SUMMARY!#REF!</f>
        <v>#ERROR!</v>
      </c>
      <c r="B34" s="341" t="str">
        <f>+SUMMARY!#REF!</f>
        <v>#ERROR!</v>
      </c>
      <c r="C34" s="341" t="str">
        <f>+SUMMARY!#REF!</f>
        <v>#ERROR!</v>
      </c>
      <c r="D34" s="341" t="str">
        <f>+SUMMARY!#REF!</f>
        <v>#ERROR!</v>
      </c>
      <c r="E34" s="341" t="str">
        <f>+SUMMARY!#REF!</f>
        <v>#ERROR!</v>
      </c>
      <c r="F34" s="341" t="str">
        <f>+SUMMARY!#REF!</f>
        <v>#ERROR!</v>
      </c>
      <c r="G34" s="341" t="str">
        <f>+SUMMARY!#REF!</f>
        <v>#ERROR!</v>
      </c>
      <c r="H34" s="377" t="str">
        <f>+SUMMARY!#REF!</f>
        <v>#ERROR!</v>
      </c>
      <c r="I34" s="378" t="str">
        <f t="shared" si="1"/>
        <v>#ERROR!</v>
      </c>
      <c r="J34" s="344"/>
      <c r="K34" s="330"/>
      <c r="L34" s="330"/>
      <c r="M34" s="330"/>
      <c r="N34" s="330"/>
      <c r="O34" s="330"/>
      <c r="P34" s="330"/>
      <c r="Q34" s="330"/>
      <c r="R34" s="330"/>
      <c r="S34" s="330"/>
      <c r="T34" s="330"/>
      <c r="U34" s="330"/>
      <c r="V34" s="330"/>
      <c r="W34" s="330"/>
      <c r="X34" s="330"/>
      <c r="Y34" s="330"/>
      <c r="Z34" s="330"/>
      <c r="AA34" s="330"/>
      <c r="AB34" s="330"/>
      <c r="AC34" s="330"/>
      <c r="AD34" s="330"/>
    </row>
    <row r="35" ht="38.25" customHeight="1">
      <c r="A35" s="376" t="str">
        <f>+SUMMARY!#REF!</f>
        <v>#ERROR!</v>
      </c>
      <c r="B35" s="341" t="str">
        <f>+SUMMARY!#REF!</f>
        <v>#ERROR!</v>
      </c>
      <c r="C35" s="341" t="str">
        <f>+SUMMARY!#REF!</f>
        <v>#ERROR!</v>
      </c>
      <c r="D35" s="341" t="str">
        <f>+SUMMARY!#REF!</f>
        <v>#ERROR!</v>
      </c>
      <c r="E35" s="341" t="str">
        <f>+SUMMARY!#REF!</f>
        <v>#ERROR!</v>
      </c>
      <c r="F35" s="341" t="str">
        <f>+SUMMARY!#REF!</f>
        <v>#ERROR!</v>
      </c>
      <c r="G35" s="341" t="str">
        <f>+SUMMARY!#REF!</f>
        <v>#ERROR!</v>
      </c>
      <c r="H35" s="377" t="str">
        <f>+SUMMARY!#REF!</f>
        <v>#ERROR!</v>
      </c>
      <c r="I35" s="378" t="str">
        <f t="shared" si="1"/>
        <v>#ERROR!</v>
      </c>
      <c r="J35" s="344"/>
      <c r="K35" s="330"/>
      <c r="L35" s="330"/>
      <c r="M35" s="330"/>
      <c r="N35" s="330"/>
      <c r="O35" s="330"/>
      <c r="P35" s="330"/>
      <c r="Q35" s="330"/>
      <c r="R35" s="330"/>
      <c r="S35" s="330"/>
      <c r="T35" s="330"/>
      <c r="U35" s="330"/>
      <c r="V35" s="330"/>
      <c r="W35" s="330"/>
      <c r="X35" s="330"/>
      <c r="Y35" s="330"/>
      <c r="Z35" s="330"/>
      <c r="AA35" s="330"/>
      <c r="AB35" s="330"/>
      <c r="AC35" s="330"/>
      <c r="AD35" s="330"/>
    </row>
    <row r="36" ht="38.25" customHeight="1">
      <c r="A36" s="376" t="str">
        <f>+SUMMARY!#REF!</f>
        <v>#ERROR!</v>
      </c>
      <c r="B36" s="341" t="str">
        <f>+SUMMARY!#REF!</f>
        <v>#ERROR!</v>
      </c>
      <c r="C36" s="341" t="str">
        <f>+SUMMARY!#REF!</f>
        <v>#ERROR!</v>
      </c>
      <c r="D36" s="341" t="str">
        <f>+SUMMARY!#REF!</f>
        <v>#ERROR!</v>
      </c>
      <c r="E36" s="341" t="str">
        <f>+SUMMARY!#REF!</f>
        <v>#ERROR!</v>
      </c>
      <c r="F36" s="341" t="str">
        <f>+SUMMARY!#REF!</f>
        <v>#ERROR!</v>
      </c>
      <c r="G36" s="341" t="str">
        <f>+SUMMARY!#REF!</f>
        <v>#ERROR!</v>
      </c>
      <c r="H36" s="377" t="str">
        <f>+SUMMARY!#REF!</f>
        <v>#ERROR!</v>
      </c>
      <c r="I36" s="378" t="str">
        <f t="shared" si="1"/>
        <v>#ERROR!</v>
      </c>
      <c r="J36" s="344"/>
      <c r="K36" s="330"/>
      <c r="L36" s="330"/>
      <c r="M36" s="330"/>
      <c r="N36" s="330"/>
      <c r="O36" s="330"/>
      <c r="P36" s="330"/>
      <c r="Q36" s="330"/>
      <c r="R36" s="330"/>
      <c r="S36" s="330"/>
      <c r="T36" s="330"/>
      <c r="U36" s="330"/>
      <c r="V36" s="330"/>
      <c r="W36" s="330"/>
      <c r="X36" s="330"/>
      <c r="Y36" s="330"/>
      <c r="Z36" s="330"/>
      <c r="AA36" s="330"/>
      <c r="AB36" s="330"/>
      <c r="AC36" s="330"/>
      <c r="AD36" s="330"/>
    </row>
    <row r="37" ht="38.25" customHeight="1">
      <c r="A37" s="376" t="str">
        <f>+SUMMARY!#REF!</f>
        <v>#ERROR!</v>
      </c>
      <c r="B37" s="341" t="str">
        <f>+SUMMARY!#REF!</f>
        <v>#ERROR!</v>
      </c>
      <c r="C37" s="341" t="str">
        <f>+SUMMARY!#REF!</f>
        <v>#ERROR!</v>
      </c>
      <c r="D37" s="341" t="str">
        <f>+SUMMARY!#REF!</f>
        <v>#ERROR!</v>
      </c>
      <c r="E37" s="341" t="str">
        <f>+SUMMARY!#REF!</f>
        <v>#ERROR!</v>
      </c>
      <c r="F37" s="341" t="str">
        <f>+SUMMARY!#REF!</f>
        <v>#ERROR!</v>
      </c>
      <c r="G37" s="341" t="str">
        <f>+SUMMARY!#REF!</f>
        <v>#ERROR!</v>
      </c>
      <c r="H37" s="377" t="str">
        <f>+SUMMARY!#REF!</f>
        <v>#ERROR!</v>
      </c>
      <c r="I37" s="378" t="str">
        <f t="shared" si="1"/>
        <v>#ERROR!</v>
      </c>
      <c r="J37" s="344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30"/>
      <c r="X37" s="330"/>
      <c r="Y37" s="330"/>
      <c r="Z37" s="330"/>
      <c r="AA37" s="330"/>
      <c r="AB37" s="330"/>
      <c r="AC37" s="330"/>
      <c r="AD37" s="330"/>
    </row>
    <row r="38" ht="30.0" customHeight="1">
      <c r="A38" s="346" t="s">
        <v>133</v>
      </c>
      <c r="B38" s="381" t="str">
        <f t="shared" ref="B38:G38" si="2">SUM(B8:B37)</f>
        <v>#ERROR!</v>
      </c>
      <c r="C38" s="381" t="str">
        <f t="shared" si="2"/>
        <v>#ERROR!</v>
      </c>
      <c r="D38" s="381" t="str">
        <f t="shared" si="2"/>
        <v>#ERROR!</v>
      </c>
      <c r="E38" s="381" t="str">
        <f t="shared" si="2"/>
        <v>#ERROR!</v>
      </c>
      <c r="F38" s="381" t="str">
        <f t="shared" si="2"/>
        <v>#ERROR!</v>
      </c>
      <c r="G38" s="381" t="str">
        <f t="shared" si="2"/>
        <v>#ERROR!</v>
      </c>
      <c r="H38" s="382" t="str">
        <f>+SUMMARY!H24</f>
        <v/>
      </c>
      <c r="I38" s="383" t="str">
        <f t="shared" si="1"/>
        <v>#ERROR!</v>
      </c>
      <c r="J38" s="350"/>
      <c r="K38" s="330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0"/>
      <c r="W38" s="330"/>
      <c r="X38" s="330"/>
      <c r="Y38" s="330"/>
      <c r="Z38" s="330"/>
      <c r="AA38" s="330"/>
      <c r="AB38" s="330"/>
      <c r="AC38" s="330"/>
      <c r="AD38" s="330"/>
    </row>
    <row r="39" ht="30.0" customHeight="1">
      <c r="A39" s="384" t="s">
        <v>49</v>
      </c>
      <c r="B39" s="385"/>
      <c r="C39" s="386" t="str">
        <f>+C38/B38</f>
        <v>#ERROR!</v>
      </c>
      <c r="D39" s="386" t="str">
        <f>+D38/B38</f>
        <v>#ERROR!</v>
      </c>
      <c r="E39" s="387" t="str">
        <f>+E38/B38</f>
        <v>#ERROR!</v>
      </c>
      <c r="F39" s="353" t="str">
        <f>+F38/B38</f>
        <v>#ERROR!</v>
      </c>
      <c r="G39" s="353" t="str">
        <f>+G38/B38</f>
        <v>#ERROR!</v>
      </c>
      <c r="H39" s="388" t="str">
        <f>+SUMMARY!H25</f>
        <v/>
      </c>
      <c r="I39" s="369"/>
      <c r="J39" s="357"/>
      <c r="K39" s="330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0"/>
      <c r="W39" s="330"/>
      <c r="X39" s="330"/>
      <c r="Y39" s="330"/>
      <c r="Z39" s="330"/>
      <c r="AA39" s="330"/>
      <c r="AB39" s="330"/>
      <c r="AC39" s="330"/>
      <c r="AD39" s="330"/>
    </row>
    <row r="40" ht="33.75" customHeight="1">
      <c r="A40" s="389" t="s">
        <v>134</v>
      </c>
      <c r="B40" s="390"/>
      <c r="C40" s="391"/>
      <c r="D40" s="391">
        <v>0.0053</v>
      </c>
      <c r="E40" s="391">
        <v>0.0084</v>
      </c>
      <c r="F40" s="391"/>
      <c r="G40" s="392">
        <v>0.0061</v>
      </c>
      <c r="H40" s="393"/>
      <c r="I40" s="330"/>
      <c r="J40" s="330"/>
      <c r="K40" s="330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30"/>
      <c r="AC40" s="330"/>
      <c r="AD40" s="330"/>
    </row>
    <row r="41" ht="40.5" customHeight="1">
      <c r="A41" s="363"/>
      <c r="B41" s="330"/>
      <c r="C41" s="330"/>
      <c r="D41" s="330" t="s">
        <v>135</v>
      </c>
      <c r="E41" s="330"/>
      <c r="F41" s="364" t="str">
        <f>+D38+E38+F38+G38</f>
        <v>#ERROR!</v>
      </c>
      <c r="G41" s="330"/>
      <c r="H41" s="365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30"/>
      <c r="X41" s="330"/>
      <c r="Y41" s="330"/>
      <c r="Z41" s="330"/>
      <c r="AA41" s="330"/>
      <c r="AB41" s="330"/>
      <c r="AC41" s="330"/>
      <c r="AD41" s="330"/>
    </row>
    <row r="42" ht="23.25" customHeight="1">
      <c r="A42" s="363"/>
      <c r="B42" s="330"/>
      <c r="C42" s="330"/>
      <c r="D42" s="330" t="s">
        <v>136</v>
      </c>
      <c r="E42" s="330"/>
      <c r="F42" s="366" t="str">
        <f>+F41/B38</f>
        <v>#ERROR!</v>
      </c>
      <c r="G42" s="330"/>
      <c r="H42" s="365"/>
      <c r="I42" s="330"/>
      <c r="J42" s="330"/>
      <c r="K42" s="330"/>
      <c r="L42" s="330"/>
      <c r="M42" s="330"/>
      <c r="N42" s="330"/>
      <c r="O42" s="330"/>
      <c r="P42" s="330"/>
      <c r="Q42" s="330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30"/>
      <c r="AC42" s="330"/>
      <c r="AD42" s="330"/>
    </row>
    <row r="43" ht="23.25" customHeight="1">
      <c r="A43" s="363"/>
      <c r="B43" s="330"/>
      <c r="C43" s="330"/>
      <c r="D43" s="330" t="s">
        <v>137</v>
      </c>
      <c r="E43" s="330"/>
      <c r="F43" s="366" t="str">
        <f t="shared" ref="F43:F44" si="3">+D39+E39+G39</f>
        <v>#ERROR!</v>
      </c>
      <c r="G43" s="330"/>
      <c r="H43" s="365"/>
      <c r="I43" s="330"/>
      <c r="J43" s="330"/>
      <c r="K43" s="330"/>
      <c r="L43" s="330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30"/>
      <c r="Y43" s="330"/>
      <c r="Z43" s="330"/>
      <c r="AA43" s="330"/>
      <c r="AB43" s="330"/>
      <c r="AC43" s="330"/>
      <c r="AD43" s="330"/>
    </row>
    <row r="44" ht="23.25" customHeight="1">
      <c r="A44" s="363"/>
      <c r="B44" s="330"/>
      <c r="C44" s="329" t="s">
        <v>138</v>
      </c>
      <c r="D44" s="329"/>
      <c r="E44" s="329"/>
      <c r="F44" s="333">
        <f t="shared" si="3"/>
        <v>0.0198</v>
      </c>
      <c r="G44" s="330"/>
      <c r="H44" s="365"/>
      <c r="I44" s="330"/>
      <c r="J44" s="330"/>
      <c r="K44" s="330"/>
      <c r="L44" s="330"/>
      <c r="M44" s="330"/>
      <c r="N44" s="330"/>
      <c r="O44" s="330"/>
      <c r="P44" s="330"/>
      <c r="Q44" s="330"/>
      <c r="R44" s="330"/>
      <c r="S44" s="330"/>
      <c r="T44" s="330"/>
      <c r="U44" s="330"/>
      <c r="V44" s="330"/>
      <c r="W44" s="330"/>
      <c r="X44" s="330"/>
      <c r="Y44" s="330"/>
      <c r="Z44" s="330"/>
      <c r="AA44" s="330"/>
      <c r="AB44" s="330"/>
      <c r="AC44" s="330"/>
      <c r="AD44" s="330"/>
    </row>
    <row r="45" ht="23.25" customHeight="1">
      <c r="A45" s="363" t="s">
        <v>139</v>
      </c>
      <c r="B45" s="330"/>
      <c r="C45" s="330"/>
      <c r="D45" s="367">
        <v>9.0</v>
      </c>
      <c r="E45" s="330"/>
      <c r="F45" s="330"/>
      <c r="G45" s="330"/>
      <c r="H45" s="365"/>
      <c r="I45" s="330"/>
      <c r="J45" s="330"/>
      <c r="K45" s="330"/>
      <c r="L45" s="330"/>
      <c r="M45" s="330"/>
      <c r="N45" s="330"/>
      <c r="O45" s="330"/>
      <c r="P45" s="330"/>
      <c r="Q45" s="330"/>
      <c r="R45" s="330"/>
      <c r="S45" s="330"/>
      <c r="T45" s="330"/>
      <c r="U45" s="330"/>
      <c r="V45" s="330"/>
      <c r="W45" s="330"/>
      <c r="X45" s="330"/>
      <c r="Y45" s="330"/>
      <c r="Z45" s="330"/>
      <c r="AA45" s="330"/>
      <c r="AB45" s="330"/>
      <c r="AC45" s="330"/>
      <c r="AD45" s="330"/>
    </row>
    <row r="46" ht="23.25" customHeight="1">
      <c r="A46" s="363"/>
      <c r="B46" s="330"/>
      <c r="C46" s="330" t="s">
        <v>140</v>
      </c>
      <c r="D46" s="368" t="str">
        <f t="shared" ref="D46:E46" si="4">+$D$45*D38</f>
        <v>#ERROR!</v>
      </c>
      <c r="E46" s="368" t="str">
        <f t="shared" si="4"/>
        <v>#ERROR!</v>
      </c>
      <c r="F46" s="368"/>
      <c r="G46" s="368" t="str">
        <f>+$D$45*G38</f>
        <v>#ERROR!</v>
      </c>
      <c r="H46" s="365"/>
      <c r="I46" s="330"/>
      <c r="J46" s="330"/>
      <c r="K46" s="330"/>
      <c r="L46" s="330"/>
      <c r="M46" s="330"/>
      <c r="N46" s="330"/>
      <c r="O46" s="330"/>
      <c r="P46" s="330"/>
      <c r="Q46" s="330"/>
      <c r="R46" s="330"/>
      <c r="S46" s="330"/>
      <c r="T46" s="330"/>
      <c r="U46" s="330"/>
      <c r="V46" s="330"/>
      <c r="W46" s="330"/>
      <c r="X46" s="330"/>
      <c r="Y46" s="330"/>
      <c r="Z46" s="330"/>
      <c r="AA46" s="330"/>
      <c r="AB46" s="330"/>
      <c r="AC46" s="330"/>
      <c r="AD46" s="330"/>
    </row>
    <row r="47" ht="24.0" customHeight="1">
      <c r="A47" s="369"/>
      <c r="B47" s="370"/>
      <c r="C47" s="370"/>
      <c r="D47" s="370"/>
      <c r="E47" s="370"/>
      <c r="F47" s="370"/>
      <c r="G47" s="370"/>
      <c r="H47" s="371"/>
      <c r="I47" s="330"/>
      <c r="J47" s="330"/>
      <c r="K47" s="330"/>
      <c r="L47" s="330"/>
      <c r="M47" s="330"/>
      <c r="N47" s="330"/>
      <c r="O47" s="330"/>
      <c r="P47" s="330"/>
      <c r="Q47" s="330"/>
      <c r="R47" s="330"/>
      <c r="S47" s="330"/>
      <c r="T47" s="330"/>
      <c r="U47" s="330"/>
      <c r="V47" s="330"/>
      <c r="W47" s="330"/>
      <c r="X47" s="330"/>
      <c r="Y47" s="330"/>
      <c r="Z47" s="330"/>
      <c r="AA47" s="330"/>
      <c r="AB47" s="330"/>
      <c r="AC47" s="330"/>
      <c r="AD47" s="330"/>
    </row>
    <row r="48" ht="23.25" customHeight="1">
      <c r="A48" s="330"/>
      <c r="B48" s="330"/>
      <c r="C48" s="330"/>
      <c r="D48" s="330"/>
      <c r="E48" s="330"/>
      <c r="F48" s="330"/>
      <c r="G48" s="330"/>
      <c r="H48" s="330"/>
      <c r="I48" s="330"/>
      <c r="J48" s="330"/>
      <c r="K48" s="330"/>
      <c r="L48" s="330"/>
      <c r="M48" s="330"/>
      <c r="N48" s="330"/>
      <c r="O48" s="330"/>
      <c r="P48" s="330"/>
      <c r="Q48" s="330"/>
      <c r="R48" s="330"/>
      <c r="S48" s="330"/>
      <c r="T48" s="330"/>
      <c r="U48" s="330"/>
      <c r="V48" s="330"/>
      <c r="W48" s="330"/>
      <c r="X48" s="330"/>
      <c r="Y48" s="330"/>
      <c r="Z48" s="330"/>
      <c r="AA48" s="330"/>
      <c r="AB48" s="330"/>
      <c r="AC48" s="330"/>
      <c r="AD48" s="330"/>
    </row>
    <row r="49" ht="23.25" customHeight="1">
      <c r="A49" s="330"/>
      <c r="B49" s="330"/>
      <c r="C49" s="330"/>
      <c r="D49" s="330"/>
      <c r="E49" s="330"/>
      <c r="F49" s="372"/>
      <c r="G49" s="330"/>
      <c r="H49" s="330"/>
      <c r="I49" s="330"/>
      <c r="J49" s="330"/>
      <c r="K49" s="330"/>
      <c r="L49" s="330"/>
      <c r="M49" s="330"/>
      <c r="N49" s="330"/>
      <c r="O49" s="330"/>
      <c r="P49" s="330"/>
      <c r="Q49" s="330"/>
      <c r="R49" s="330"/>
      <c r="S49" s="330"/>
      <c r="T49" s="330"/>
      <c r="U49" s="330"/>
      <c r="V49" s="330"/>
      <c r="W49" s="330"/>
      <c r="X49" s="330"/>
      <c r="Y49" s="330"/>
      <c r="Z49" s="330"/>
      <c r="AA49" s="330"/>
      <c r="AB49" s="330"/>
      <c r="AC49" s="330"/>
      <c r="AD49" s="330"/>
    </row>
    <row r="50" ht="23.25" customHeight="1">
      <c r="A50" s="330"/>
      <c r="B50" s="330"/>
      <c r="C50" s="330"/>
      <c r="D50" s="330"/>
      <c r="E50" s="372"/>
      <c r="F50" s="330"/>
      <c r="G50" s="330"/>
      <c r="H50" s="330"/>
      <c r="I50" s="330"/>
      <c r="J50" s="330"/>
      <c r="K50" s="330"/>
      <c r="L50" s="330"/>
      <c r="M50" s="330"/>
      <c r="N50" s="330"/>
      <c r="O50" s="330"/>
      <c r="P50" s="330"/>
      <c r="Q50" s="330"/>
      <c r="R50" s="330"/>
      <c r="S50" s="330"/>
      <c r="T50" s="330"/>
      <c r="U50" s="330"/>
      <c r="V50" s="330"/>
      <c r="W50" s="330"/>
      <c r="X50" s="330"/>
      <c r="Y50" s="330"/>
      <c r="Z50" s="330"/>
      <c r="AA50" s="330"/>
      <c r="AB50" s="330"/>
      <c r="AC50" s="330"/>
      <c r="AD50" s="330"/>
    </row>
    <row r="51" ht="23.25" customHeight="1">
      <c r="A51" s="330"/>
      <c r="B51" s="330"/>
      <c r="C51" s="330"/>
      <c r="D51" s="330"/>
      <c r="E51" s="330"/>
      <c r="F51" s="330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30"/>
      <c r="AC51" s="330"/>
      <c r="AD51" s="330"/>
    </row>
    <row r="52" ht="23.25" customHeight="1">
      <c r="A52" s="330"/>
      <c r="B52" s="330"/>
      <c r="C52" s="330"/>
      <c r="D52" s="330"/>
      <c r="E52" s="330"/>
      <c r="F52" s="330"/>
      <c r="G52" s="330"/>
      <c r="H52" s="330"/>
      <c r="I52" s="330"/>
      <c r="J52" s="330"/>
      <c r="K52" s="330"/>
      <c r="L52" s="330"/>
      <c r="M52" s="330"/>
      <c r="N52" s="330"/>
      <c r="O52" s="330"/>
      <c r="P52" s="330"/>
      <c r="Q52" s="330"/>
      <c r="R52" s="330"/>
      <c r="S52" s="330"/>
      <c r="T52" s="330"/>
      <c r="U52" s="330"/>
      <c r="V52" s="330"/>
      <c r="W52" s="330"/>
      <c r="X52" s="330"/>
      <c r="Y52" s="330"/>
      <c r="Z52" s="330"/>
      <c r="AA52" s="330"/>
      <c r="AB52" s="330"/>
      <c r="AC52" s="330"/>
      <c r="AD52" s="330"/>
    </row>
    <row r="53" ht="23.25" customHeight="1">
      <c r="A53" s="330"/>
      <c r="B53" s="330"/>
      <c r="C53" s="330"/>
      <c r="D53" s="330"/>
      <c r="E53" s="330"/>
      <c r="F53" s="330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30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30"/>
      <c r="AC53" s="330"/>
      <c r="AD53" s="330"/>
    </row>
    <row r="54" ht="23.25" customHeight="1">
      <c r="A54" s="330"/>
      <c r="B54" s="330"/>
      <c r="C54" s="330"/>
      <c r="D54" s="330"/>
      <c r="E54" s="330"/>
      <c r="F54" s="330"/>
      <c r="G54" s="330"/>
      <c r="H54" s="330"/>
      <c r="I54" s="330"/>
      <c r="J54" s="330"/>
      <c r="K54" s="330"/>
      <c r="L54" s="330"/>
      <c r="M54" s="330"/>
      <c r="N54" s="330"/>
      <c r="O54" s="330"/>
      <c r="P54" s="330"/>
      <c r="Q54" s="330"/>
      <c r="R54" s="330"/>
      <c r="S54" s="330"/>
      <c r="T54" s="330"/>
      <c r="U54" s="330"/>
      <c r="V54" s="330"/>
      <c r="W54" s="330"/>
      <c r="X54" s="330"/>
      <c r="Y54" s="330"/>
      <c r="Z54" s="330"/>
      <c r="AA54" s="330"/>
      <c r="AB54" s="330"/>
      <c r="AC54" s="330"/>
      <c r="AD54" s="330"/>
    </row>
    <row r="55" ht="23.25" customHeight="1">
      <c r="A55" s="330"/>
      <c r="B55" s="330"/>
      <c r="C55" s="330"/>
      <c r="D55" s="330"/>
      <c r="E55" s="330"/>
      <c r="F55" s="330"/>
      <c r="G55" s="330"/>
      <c r="H55" s="330"/>
      <c r="I55" s="330"/>
      <c r="J55" s="330"/>
      <c r="K55" s="330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30"/>
      <c r="Y55" s="330"/>
      <c r="Z55" s="330"/>
      <c r="AA55" s="330"/>
      <c r="AB55" s="330"/>
      <c r="AC55" s="330"/>
      <c r="AD55" s="330"/>
    </row>
    <row r="56" ht="23.25" customHeight="1">
      <c r="A56" s="330"/>
      <c r="B56" s="330"/>
      <c r="C56" s="330"/>
      <c r="D56" s="330"/>
      <c r="E56" s="330"/>
      <c r="F56" s="330"/>
      <c r="G56" s="330"/>
      <c r="H56" s="330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30"/>
      <c r="AA56" s="330"/>
      <c r="AB56" s="330"/>
      <c r="AC56" s="330"/>
      <c r="AD56" s="330"/>
    </row>
    <row r="57" ht="23.25" customHeight="1">
      <c r="A57" s="330"/>
      <c r="B57" s="330"/>
      <c r="C57" s="330"/>
      <c r="D57" s="330"/>
      <c r="E57" s="330"/>
      <c r="F57" s="330"/>
      <c r="G57" s="330"/>
      <c r="H57" s="330"/>
      <c r="I57" s="330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30"/>
      <c r="AA57" s="330"/>
      <c r="AB57" s="330"/>
      <c r="AC57" s="330"/>
      <c r="AD57" s="330"/>
    </row>
    <row r="58" ht="23.25" customHeight="1">
      <c r="A58" s="330"/>
      <c r="B58" s="330"/>
      <c r="C58" s="330"/>
      <c r="D58" s="330"/>
      <c r="E58" s="330"/>
      <c r="F58" s="330"/>
      <c r="G58" s="330"/>
      <c r="H58" s="330"/>
      <c r="I58" s="330"/>
      <c r="J58" s="330"/>
      <c r="K58" s="330"/>
      <c r="L58" s="330"/>
      <c r="M58" s="330"/>
      <c r="N58" s="330"/>
      <c r="O58" s="330"/>
      <c r="P58" s="330"/>
      <c r="Q58" s="330"/>
      <c r="R58" s="330"/>
      <c r="S58" s="330"/>
      <c r="T58" s="330"/>
      <c r="U58" s="330"/>
      <c r="V58" s="330"/>
      <c r="W58" s="330"/>
      <c r="X58" s="330"/>
      <c r="Y58" s="330"/>
      <c r="Z58" s="330"/>
      <c r="AA58" s="330"/>
      <c r="AB58" s="330"/>
      <c r="AC58" s="330"/>
      <c r="AD58" s="330"/>
    </row>
    <row r="59" ht="23.25" customHeight="1">
      <c r="A59" s="330"/>
      <c r="B59" s="330"/>
      <c r="C59" s="330"/>
      <c r="D59" s="330"/>
      <c r="E59" s="330"/>
      <c r="F59" s="330"/>
      <c r="G59" s="330"/>
      <c r="H59" s="330"/>
      <c r="I59" s="330"/>
      <c r="J59" s="330"/>
      <c r="K59" s="330"/>
      <c r="L59" s="330"/>
      <c r="M59" s="330"/>
      <c r="N59" s="330"/>
      <c r="O59" s="330"/>
      <c r="P59" s="330"/>
      <c r="Q59" s="330"/>
      <c r="R59" s="330"/>
      <c r="S59" s="330"/>
      <c r="T59" s="330"/>
      <c r="U59" s="330"/>
      <c r="V59" s="330"/>
      <c r="W59" s="330"/>
      <c r="X59" s="330"/>
      <c r="Y59" s="330"/>
      <c r="Z59" s="330"/>
      <c r="AA59" s="330"/>
      <c r="AB59" s="330"/>
      <c r="AC59" s="330"/>
      <c r="AD59" s="330"/>
    </row>
    <row r="60" ht="23.25" customHeight="1">
      <c r="A60" s="330"/>
      <c r="B60" s="330"/>
      <c r="C60" s="330"/>
      <c r="D60" s="330"/>
      <c r="E60" s="330"/>
      <c r="F60" s="330"/>
      <c r="G60" s="330"/>
      <c r="H60" s="330"/>
      <c r="I60" s="330"/>
      <c r="J60" s="330"/>
      <c r="K60" s="330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0"/>
      <c r="W60" s="330"/>
      <c r="X60" s="330"/>
      <c r="Y60" s="330"/>
      <c r="Z60" s="330"/>
      <c r="AA60" s="330"/>
      <c r="AB60" s="330"/>
      <c r="AC60" s="330"/>
      <c r="AD60" s="330"/>
    </row>
    <row r="61" ht="23.25" customHeight="1">
      <c r="A61" s="330"/>
      <c r="B61" s="330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30"/>
      <c r="P61" s="330"/>
      <c r="Q61" s="330"/>
      <c r="R61" s="330"/>
      <c r="S61" s="330"/>
      <c r="T61" s="330"/>
      <c r="U61" s="330"/>
      <c r="V61" s="330"/>
      <c r="W61" s="330"/>
      <c r="X61" s="330"/>
      <c r="Y61" s="330"/>
      <c r="Z61" s="330"/>
      <c r="AA61" s="330"/>
      <c r="AB61" s="330"/>
      <c r="AC61" s="330"/>
      <c r="AD61" s="330"/>
    </row>
    <row r="62" ht="23.25" customHeight="1">
      <c r="A62" s="330"/>
      <c r="B62" s="330"/>
      <c r="C62" s="330"/>
      <c r="D62" s="330"/>
      <c r="E62" s="330"/>
      <c r="F62" s="330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0"/>
      <c r="X62" s="330"/>
      <c r="Y62" s="330"/>
      <c r="Z62" s="330"/>
      <c r="AA62" s="330"/>
      <c r="AB62" s="330"/>
      <c r="AC62" s="330"/>
      <c r="AD62" s="330"/>
    </row>
    <row r="63" ht="23.25" customHeight="1">
      <c r="A63" s="330"/>
      <c r="B63" s="330"/>
      <c r="C63" s="330"/>
      <c r="D63" s="330"/>
      <c r="E63" s="330"/>
      <c r="F63" s="330"/>
      <c r="G63" s="330"/>
      <c r="H63" s="330"/>
      <c r="I63" s="330"/>
      <c r="J63" s="330"/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0"/>
      <c r="AA63" s="330"/>
      <c r="AB63" s="330"/>
      <c r="AC63" s="330"/>
      <c r="AD63" s="330"/>
    </row>
    <row r="64" ht="23.25" customHeight="1">
      <c r="A64" s="330"/>
      <c r="B64" s="330"/>
      <c r="C64" s="330"/>
      <c r="D64" s="330"/>
      <c r="E64" s="330"/>
      <c r="F64" s="330"/>
      <c r="G64" s="330"/>
      <c r="H64" s="330"/>
      <c r="I64" s="330"/>
      <c r="J64" s="330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0"/>
      <c r="V64" s="330"/>
      <c r="W64" s="330"/>
      <c r="X64" s="330"/>
      <c r="Y64" s="330"/>
      <c r="Z64" s="330"/>
      <c r="AA64" s="330"/>
      <c r="AB64" s="330"/>
      <c r="AC64" s="330"/>
      <c r="AD64" s="330"/>
    </row>
    <row r="65" ht="23.25" customHeight="1">
      <c r="A65" s="330"/>
      <c r="B65" s="330"/>
      <c r="C65" s="330"/>
      <c r="D65" s="330"/>
      <c r="E65" s="330"/>
      <c r="F65" s="330"/>
      <c r="G65" s="330"/>
      <c r="H65" s="330"/>
      <c r="I65" s="330"/>
      <c r="J65" s="330"/>
      <c r="K65" s="330"/>
      <c r="L65" s="330"/>
      <c r="M65" s="330"/>
      <c r="N65" s="330"/>
      <c r="O65" s="330"/>
      <c r="P65" s="330"/>
      <c r="Q65" s="330"/>
      <c r="R65" s="330"/>
      <c r="S65" s="330"/>
      <c r="T65" s="330"/>
      <c r="U65" s="330"/>
      <c r="V65" s="330"/>
      <c r="W65" s="330"/>
      <c r="X65" s="330"/>
      <c r="Y65" s="330"/>
      <c r="Z65" s="330"/>
      <c r="AA65" s="330"/>
      <c r="AB65" s="330"/>
      <c r="AC65" s="330"/>
      <c r="AD65" s="330"/>
    </row>
    <row r="66" ht="23.25" customHeight="1">
      <c r="A66" s="330"/>
      <c r="B66" s="330"/>
      <c r="C66" s="330"/>
      <c r="D66" s="330"/>
      <c r="E66" s="330"/>
      <c r="F66" s="330"/>
      <c r="G66" s="330"/>
      <c r="H66" s="330"/>
      <c r="I66" s="330"/>
      <c r="J66" s="330"/>
      <c r="K66" s="330"/>
      <c r="L66" s="330"/>
      <c r="M66" s="330"/>
      <c r="N66" s="330"/>
      <c r="O66" s="330"/>
      <c r="P66" s="330"/>
      <c r="Q66" s="330"/>
      <c r="R66" s="330"/>
      <c r="S66" s="330"/>
      <c r="T66" s="330"/>
      <c r="U66" s="330"/>
      <c r="V66" s="330"/>
      <c r="W66" s="330"/>
      <c r="X66" s="330"/>
      <c r="Y66" s="330"/>
      <c r="Z66" s="330"/>
      <c r="AA66" s="330"/>
      <c r="AB66" s="330"/>
      <c r="AC66" s="330"/>
      <c r="AD66" s="330"/>
    </row>
    <row r="67" ht="23.25" customHeight="1">
      <c r="A67" s="330"/>
      <c r="B67" s="330"/>
      <c r="C67" s="330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0"/>
      <c r="Q67" s="330"/>
      <c r="R67" s="330"/>
      <c r="S67" s="330"/>
      <c r="T67" s="330"/>
      <c r="U67" s="330"/>
      <c r="V67" s="330"/>
      <c r="W67" s="330"/>
      <c r="X67" s="330"/>
      <c r="Y67" s="330"/>
      <c r="Z67" s="330"/>
      <c r="AA67" s="330"/>
      <c r="AB67" s="330"/>
      <c r="AC67" s="330"/>
      <c r="AD67" s="330"/>
    </row>
    <row r="68" ht="23.25" customHeight="1">
      <c r="A68" s="330"/>
      <c r="B68" s="330"/>
      <c r="C68" s="330"/>
      <c r="D68" s="330"/>
      <c r="E68" s="330"/>
      <c r="F68" s="330"/>
      <c r="G68" s="330"/>
      <c r="H68" s="330"/>
      <c r="I68" s="330"/>
      <c r="J68" s="330"/>
      <c r="K68" s="330"/>
      <c r="L68" s="330"/>
      <c r="M68" s="330"/>
      <c r="N68" s="330"/>
      <c r="O68" s="330"/>
      <c r="P68" s="330"/>
      <c r="Q68" s="330"/>
      <c r="R68" s="330"/>
      <c r="S68" s="330"/>
      <c r="T68" s="330"/>
      <c r="U68" s="330"/>
      <c r="V68" s="330"/>
      <c r="W68" s="330"/>
      <c r="X68" s="330"/>
      <c r="Y68" s="330"/>
      <c r="Z68" s="330"/>
      <c r="AA68" s="330"/>
      <c r="AB68" s="330"/>
      <c r="AC68" s="330"/>
      <c r="AD68" s="330"/>
    </row>
    <row r="69" ht="23.25" customHeight="1">
      <c r="A69" s="330"/>
      <c r="B69" s="330"/>
      <c r="C69" s="330"/>
      <c r="D69" s="330"/>
      <c r="E69" s="330"/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0"/>
      <c r="Q69" s="330"/>
      <c r="R69" s="330"/>
      <c r="S69" s="330"/>
      <c r="T69" s="330"/>
      <c r="U69" s="330"/>
      <c r="V69" s="330"/>
      <c r="W69" s="330"/>
      <c r="X69" s="330"/>
      <c r="Y69" s="330"/>
      <c r="Z69" s="330"/>
      <c r="AA69" s="330"/>
      <c r="AB69" s="330"/>
      <c r="AC69" s="330"/>
      <c r="AD69" s="330"/>
    </row>
    <row r="70" ht="23.25" customHeight="1">
      <c r="A70" s="330"/>
      <c r="B70" s="330"/>
      <c r="C70" s="330"/>
      <c r="D70" s="330"/>
      <c r="E70" s="330"/>
      <c r="F70" s="330"/>
      <c r="G70" s="330"/>
      <c r="H70" s="330"/>
      <c r="I70" s="330"/>
      <c r="J70" s="330"/>
      <c r="K70" s="330"/>
      <c r="L70" s="330"/>
      <c r="M70" s="330"/>
      <c r="N70" s="330"/>
      <c r="O70" s="330"/>
      <c r="P70" s="330"/>
      <c r="Q70" s="330"/>
      <c r="R70" s="330"/>
      <c r="S70" s="330"/>
      <c r="T70" s="330"/>
      <c r="U70" s="330"/>
      <c r="V70" s="330"/>
      <c r="W70" s="330"/>
      <c r="X70" s="330"/>
      <c r="Y70" s="330"/>
      <c r="Z70" s="330"/>
      <c r="AA70" s="330"/>
      <c r="AB70" s="330"/>
      <c r="AC70" s="330"/>
      <c r="AD70" s="330"/>
    </row>
    <row r="71" ht="23.25" customHeight="1">
      <c r="A71" s="330"/>
      <c r="B71" s="330"/>
      <c r="C71" s="330"/>
      <c r="D71" s="330"/>
      <c r="E71" s="330"/>
      <c r="F71" s="330"/>
      <c r="G71" s="330"/>
      <c r="H71" s="330"/>
      <c r="I71" s="330"/>
      <c r="J71" s="330"/>
      <c r="K71" s="330"/>
      <c r="L71" s="330"/>
      <c r="M71" s="330"/>
      <c r="N71" s="330"/>
      <c r="O71" s="330"/>
      <c r="P71" s="330"/>
      <c r="Q71" s="330"/>
      <c r="R71" s="330"/>
      <c r="S71" s="330"/>
      <c r="T71" s="330"/>
      <c r="U71" s="330"/>
      <c r="V71" s="330"/>
      <c r="W71" s="330"/>
      <c r="X71" s="330"/>
      <c r="Y71" s="330"/>
      <c r="Z71" s="330"/>
      <c r="AA71" s="330"/>
      <c r="AB71" s="330"/>
      <c r="AC71" s="330"/>
      <c r="AD71" s="330"/>
    </row>
    <row r="72" ht="23.25" customHeight="1">
      <c r="A72" s="330"/>
      <c r="B72" s="330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N72" s="330"/>
      <c r="O72" s="330"/>
      <c r="P72" s="330"/>
      <c r="Q72" s="330"/>
      <c r="R72" s="330"/>
      <c r="S72" s="330"/>
      <c r="T72" s="330"/>
      <c r="U72" s="330"/>
      <c r="V72" s="330"/>
      <c r="W72" s="330"/>
      <c r="X72" s="330"/>
      <c r="Y72" s="330"/>
      <c r="Z72" s="330"/>
      <c r="AA72" s="330"/>
      <c r="AB72" s="330"/>
      <c r="AC72" s="330"/>
      <c r="AD72" s="330"/>
    </row>
    <row r="73" ht="23.25" customHeight="1">
      <c r="A73" s="330"/>
      <c r="B73" s="330"/>
      <c r="C73" s="330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30"/>
      <c r="R73" s="330"/>
      <c r="S73" s="330"/>
      <c r="T73" s="330"/>
      <c r="U73" s="330"/>
      <c r="V73" s="330"/>
      <c r="W73" s="330"/>
      <c r="X73" s="330"/>
      <c r="Y73" s="330"/>
      <c r="Z73" s="330"/>
      <c r="AA73" s="330"/>
      <c r="AB73" s="330"/>
      <c r="AC73" s="330"/>
      <c r="AD73" s="330"/>
    </row>
    <row r="74" ht="23.25" customHeight="1">
      <c r="A74" s="330"/>
      <c r="B74" s="330"/>
      <c r="C74" s="330"/>
      <c r="D74" s="330"/>
      <c r="E74" s="330"/>
      <c r="F74" s="330"/>
      <c r="G74" s="330"/>
      <c r="H74" s="330"/>
      <c r="I74" s="330"/>
      <c r="J74" s="330"/>
      <c r="K74" s="330"/>
      <c r="L74" s="330"/>
      <c r="M74" s="330"/>
      <c r="N74" s="330"/>
      <c r="O74" s="330"/>
      <c r="P74" s="330"/>
      <c r="Q74" s="330"/>
      <c r="R74" s="330"/>
      <c r="S74" s="330"/>
      <c r="T74" s="330"/>
      <c r="U74" s="330"/>
      <c r="V74" s="330"/>
      <c r="W74" s="330"/>
      <c r="X74" s="330"/>
      <c r="Y74" s="330"/>
      <c r="Z74" s="330"/>
      <c r="AA74" s="330"/>
      <c r="AB74" s="330"/>
      <c r="AC74" s="330"/>
      <c r="AD74" s="330"/>
    </row>
    <row r="75" ht="23.25" customHeight="1">
      <c r="A75" s="330"/>
      <c r="B75" s="330"/>
      <c r="C75" s="330"/>
      <c r="D75" s="330"/>
      <c r="E75" s="330"/>
      <c r="F75" s="330"/>
      <c r="G75" s="330"/>
      <c r="H75" s="330"/>
      <c r="I75" s="330"/>
      <c r="J75" s="330"/>
      <c r="K75" s="330"/>
      <c r="L75" s="330"/>
      <c r="M75" s="330"/>
      <c r="N75" s="330"/>
      <c r="O75" s="330"/>
      <c r="P75" s="330"/>
      <c r="Q75" s="330"/>
      <c r="R75" s="330"/>
      <c r="S75" s="330"/>
      <c r="T75" s="330"/>
      <c r="U75" s="330"/>
      <c r="V75" s="330"/>
      <c r="W75" s="330"/>
      <c r="X75" s="330"/>
      <c r="Y75" s="330"/>
      <c r="Z75" s="330"/>
      <c r="AA75" s="330"/>
      <c r="AB75" s="330"/>
      <c r="AC75" s="330"/>
      <c r="AD75" s="330"/>
    </row>
    <row r="76" ht="23.25" customHeight="1">
      <c r="A76" s="330"/>
      <c r="B76" s="330"/>
      <c r="C76" s="330"/>
      <c r="D76" s="330"/>
      <c r="E76" s="330"/>
      <c r="F76" s="330"/>
      <c r="G76" s="330"/>
      <c r="H76" s="330"/>
      <c r="I76" s="330"/>
      <c r="J76" s="330"/>
      <c r="K76" s="330"/>
      <c r="L76" s="330"/>
      <c r="M76" s="330"/>
      <c r="N76" s="330"/>
      <c r="O76" s="330"/>
      <c r="P76" s="330"/>
      <c r="Q76" s="330"/>
      <c r="R76" s="330"/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</row>
    <row r="77" ht="23.25" customHeight="1">
      <c r="A77" s="330"/>
      <c r="B77" s="330"/>
      <c r="C77" s="330"/>
      <c r="D77" s="330"/>
      <c r="E77" s="330"/>
      <c r="F77" s="330"/>
      <c r="G77" s="330"/>
      <c r="H77" s="330"/>
      <c r="I77" s="330"/>
      <c r="J77" s="330"/>
      <c r="K77" s="330"/>
      <c r="L77" s="330"/>
      <c r="M77" s="330"/>
      <c r="N77" s="330"/>
      <c r="O77" s="330"/>
      <c r="P77" s="330"/>
      <c r="Q77" s="330"/>
      <c r="R77" s="330"/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</row>
    <row r="78" ht="23.25" customHeight="1">
      <c r="A78" s="330"/>
      <c r="B78" s="330"/>
      <c r="C78" s="330"/>
      <c r="D78" s="330"/>
      <c r="E78" s="330"/>
      <c r="F78" s="330"/>
      <c r="G78" s="330"/>
      <c r="H78" s="330"/>
      <c r="I78" s="330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0"/>
      <c r="W78" s="330"/>
      <c r="X78" s="330"/>
      <c r="Y78" s="330"/>
      <c r="Z78" s="330"/>
      <c r="AA78" s="330"/>
      <c r="AB78" s="330"/>
      <c r="AC78" s="330"/>
      <c r="AD78" s="330"/>
    </row>
    <row r="79" ht="23.25" customHeight="1">
      <c r="A79" s="330"/>
      <c r="B79" s="330"/>
      <c r="C79" s="330"/>
      <c r="D79" s="330"/>
      <c r="E79" s="330"/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  <c r="S79" s="330"/>
      <c r="T79" s="330"/>
      <c r="U79" s="330"/>
      <c r="V79" s="330"/>
      <c r="W79" s="330"/>
      <c r="X79" s="330"/>
      <c r="Y79" s="330"/>
      <c r="Z79" s="330"/>
      <c r="AA79" s="330"/>
      <c r="AB79" s="330"/>
      <c r="AC79" s="330"/>
      <c r="AD79" s="330"/>
    </row>
    <row r="80" ht="23.25" customHeight="1">
      <c r="A80" s="330"/>
      <c r="B80" s="330"/>
      <c r="C80" s="330"/>
      <c r="D80" s="330"/>
      <c r="E80" s="330"/>
      <c r="F80" s="330"/>
      <c r="G80" s="330"/>
      <c r="H80" s="330"/>
      <c r="I80" s="330"/>
      <c r="J80" s="330"/>
      <c r="K80" s="330"/>
      <c r="L80" s="330"/>
      <c r="M80" s="330"/>
      <c r="N80" s="330"/>
      <c r="O80" s="330"/>
      <c r="P80" s="330"/>
      <c r="Q80" s="330"/>
      <c r="R80" s="330"/>
      <c r="S80" s="330"/>
      <c r="T80" s="330"/>
      <c r="U80" s="330"/>
      <c r="V80" s="330"/>
      <c r="W80" s="330"/>
      <c r="X80" s="330"/>
      <c r="Y80" s="330"/>
      <c r="Z80" s="330"/>
      <c r="AA80" s="330"/>
      <c r="AB80" s="330"/>
      <c r="AC80" s="330"/>
      <c r="AD80" s="330"/>
    </row>
    <row r="81" ht="23.25" customHeight="1">
      <c r="A81" s="330"/>
      <c r="B81" s="330"/>
      <c r="C81" s="330"/>
      <c r="D81" s="330"/>
      <c r="E81" s="330"/>
      <c r="F81" s="330"/>
      <c r="G81" s="330"/>
      <c r="H81" s="330"/>
      <c r="I81" s="330"/>
      <c r="J81" s="330"/>
      <c r="K81" s="330"/>
      <c r="L81" s="330"/>
      <c r="M81" s="330"/>
      <c r="N81" s="330"/>
      <c r="O81" s="330"/>
      <c r="P81" s="330"/>
      <c r="Q81" s="330"/>
      <c r="R81" s="330"/>
      <c r="S81" s="330"/>
      <c r="T81" s="330"/>
      <c r="U81" s="330"/>
      <c r="V81" s="330"/>
      <c r="W81" s="330"/>
      <c r="X81" s="330"/>
      <c r="Y81" s="330"/>
      <c r="Z81" s="330"/>
      <c r="AA81" s="330"/>
      <c r="AB81" s="330"/>
      <c r="AC81" s="330"/>
      <c r="AD81" s="330"/>
    </row>
    <row r="82" ht="23.25" customHeight="1">
      <c r="A82" s="330"/>
      <c r="B82" s="330"/>
      <c r="C82" s="330"/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0"/>
      <c r="Q82" s="330"/>
      <c r="R82" s="330"/>
      <c r="S82" s="330"/>
      <c r="T82" s="330"/>
      <c r="U82" s="330"/>
      <c r="V82" s="330"/>
      <c r="W82" s="330"/>
      <c r="X82" s="330"/>
      <c r="Y82" s="330"/>
      <c r="Z82" s="330"/>
      <c r="AA82" s="330"/>
      <c r="AB82" s="330"/>
      <c r="AC82" s="330"/>
      <c r="AD82" s="330"/>
    </row>
    <row r="83" ht="23.25" customHeight="1">
      <c r="A83" s="330"/>
      <c r="B83" s="330"/>
      <c r="C83" s="330"/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0"/>
      <c r="W83" s="330"/>
      <c r="X83" s="330"/>
      <c r="Y83" s="330"/>
      <c r="Z83" s="330"/>
      <c r="AA83" s="330"/>
      <c r="AB83" s="330"/>
      <c r="AC83" s="330"/>
      <c r="AD83" s="330"/>
    </row>
    <row r="84" ht="23.25" customHeight="1">
      <c r="A84" s="330"/>
      <c r="B84" s="330"/>
      <c r="C84" s="330"/>
      <c r="D84" s="330"/>
      <c r="E84" s="330"/>
      <c r="F84" s="330"/>
      <c r="G84" s="330"/>
      <c r="H84" s="330"/>
      <c r="I84" s="330"/>
      <c r="J84" s="330"/>
      <c r="K84" s="330"/>
      <c r="L84" s="330"/>
      <c r="M84" s="330"/>
      <c r="N84" s="330"/>
      <c r="O84" s="330"/>
      <c r="P84" s="330"/>
      <c r="Q84" s="330"/>
      <c r="R84" s="330"/>
      <c r="S84" s="330"/>
      <c r="T84" s="330"/>
      <c r="U84" s="330"/>
      <c r="V84" s="330"/>
      <c r="W84" s="330"/>
      <c r="X84" s="330"/>
      <c r="Y84" s="330"/>
      <c r="Z84" s="330"/>
      <c r="AA84" s="330"/>
      <c r="AB84" s="330"/>
      <c r="AC84" s="330"/>
      <c r="AD84" s="330"/>
    </row>
    <row r="85" ht="23.25" customHeight="1">
      <c r="A85" s="330"/>
      <c r="B85" s="330"/>
      <c r="C85" s="330"/>
      <c r="D85" s="330"/>
      <c r="E85" s="330"/>
      <c r="F85" s="330"/>
      <c r="G85" s="330"/>
      <c r="H85" s="330"/>
      <c r="I85" s="330"/>
      <c r="J85" s="330"/>
      <c r="K85" s="330"/>
      <c r="L85" s="330"/>
      <c r="M85" s="330"/>
      <c r="N85" s="330"/>
      <c r="O85" s="330"/>
      <c r="P85" s="330"/>
      <c r="Q85" s="330"/>
      <c r="R85" s="330"/>
      <c r="S85" s="330"/>
      <c r="T85" s="330"/>
      <c r="U85" s="330"/>
      <c r="V85" s="330"/>
      <c r="W85" s="330"/>
      <c r="X85" s="330"/>
      <c r="Y85" s="330"/>
      <c r="Z85" s="330"/>
      <c r="AA85" s="330"/>
      <c r="AB85" s="330"/>
      <c r="AC85" s="330"/>
      <c r="AD85" s="330"/>
    </row>
    <row r="86" ht="23.25" customHeight="1">
      <c r="A86" s="330"/>
      <c r="B86" s="330"/>
      <c r="C86" s="330"/>
      <c r="D86" s="330"/>
      <c r="E86" s="330"/>
      <c r="F86" s="330"/>
      <c r="G86" s="330"/>
      <c r="H86" s="330"/>
      <c r="I86" s="330"/>
      <c r="J86" s="330"/>
      <c r="K86" s="330"/>
      <c r="L86" s="330"/>
      <c r="M86" s="330"/>
      <c r="N86" s="330"/>
      <c r="O86" s="330"/>
      <c r="P86" s="330"/>
      <c r="Q86" s="330"/>
      <c r="R86" s="330"/>
      <c r="S86" s="330"/>
      <c r="T86" s="330"/>
      <c r="U86" s="330"/>
      <c r="V86" s="330"/>
      <c r="W86" s="330"/>
      <c r="X86" s="330"/>
      <c r="Y86" s="330"/>
      <c r="Z86" s="330"/>
      <c r="AA86" s="330"/>
      <c r="AB86" s="330"/>
      <c r="AC86" s="330"/>
      <c r="AD86" s="330"/>
    </row>
    <row r="87" ht="23.25" customHeight="1">
      <c r="A87" s="330"/>
      <c r="B87" s="330"/>
      <c r="C87" s="330"/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  <c r="O87" s="330"/>
      <c r="P87" s="330"/>
      <c r="Q87" s="330"/>
      <c r="R87" s="330"/>
      <c r="S87" s="330"/>
      <c r="T87" s="330"/>
      <c r="U87" s="330"/>
      <c r="V87" s="330"/>
      <c r="W87" s="330"/>
      <c r="X87" s="330"/>
      <c r="Y87" s="330"/>
      <c r="Z87" s="330"/>
      <c r="AA87" s="330"/>
      <c r="AB87" s="330"/>
      <c r="AC87" s="330"/>
      <c r="AD87" s="330"/>
    </row>
    <row r="88" ht="23.25" customHeight="1">
      <c r="A88" s="330"/>
      <c r="B88" s="330"/>
      <c r="C88" s="330"/>
      <c r="D88" s="330"/>
      <c r="E88" s="330"/>
      <c r="F88" s="330"/>
      <c r="G88" s="330"/>
      <c r="H88" s="330"/>
      <c r="I88" s="330"/>
      <c r="J88" s="330"/>
      <c r="K88" s="330"/>
      <c r="L88" s="330"/>
      <c r="M88" s="330"/>
      <c r="N88" s="330"/>
      <c r="O88" s="330"/>
      <c r="P88" s="330"/>
      <c r="Q88" s="330"/>
      <c r="R88" s="330"/>
      <c r="S88" s="330"/>
      <c r="T88" s="330"/>
      <c r="U88" s="330"/>
      <c r="V88" s="330"/>
      <c r="W88" s="330"/>
      <c r="X88" s="330"/>
      <c r="Y88" s="330"/>
      <c r="Z88" s="330"/>
      <c r="AA88" s="330"/>
      <c r="AB88" s="330"/>
      <c r="AC88" s="330"/>
      <c r="AD88" s="330"/>
    </row>
    <row r="89" ht="23.25" customHeight="1">
      <c r="A89" s="330"/>
      <c r="B89" s="330"/>
      <c r="C89" s="330"/>
      <c r="D89" s="330"/>
      <c r="E89" s="330"/>
      <c r="F89" s="330"/>
      <c r="G89" s="330"/>
      <c r="H89" s="330"/>
      <c r="I89" s="330"/>
      <c r="J89" s="330"/>
      <c r="K89" s="330"/>
      <c r="L89" s="330"/>
      <c r="M89" s="330"/>
      <c r="N89" s="330"/>
      <c r="O89" s="330"/>
      <c r="P89" s="330"/>
      <c r="Q89" s="330"/>
      <c r="R89" s="330"/>
      <c r="S89" s="330"/>
      <c r="T89" s="330"/>
      <c r="U89" s="330"/>
      <c r="V89" s="330"/>
      <c r="W89" s="330"/>
      <c r="X89" s="330"/>
      <c r="Y89" s="330"/>
      <c r="Z89" s="330"/>
      <c r="AA89" s="330"/>
      <c r="AB89" s="330"/>
      <c r="AC89" s="330"/>
      <c r="AD89" s="330"/>
    </row>
    <row r="90" ht="23.25" customHeight="1">
      <c r="A90" s="330"/>
      <c r="B90" s="330"/>
      <c r="C90" s="330"/>
      <c r="D90" s="330"/>
      <c r="E90" s="330"/>
      <c r="F90" s="330"/>
      <c r="G90" s="330"/>
      <c r="H90" s="330"/>
      <c r="I90" s="330"/>
      <c r="J90" s="330"/>
      <c r="K90" s="330"/>
      <c r="L90" s="330"/>
      <c r="M90" s="330"/>
      <c r="N90" s="330"/>
      <c r="O90" s="330"/>
      <c r="P90" s="330"/>
      <c r="Q90" s="330"/>
      <c r="R90" s="330"/>
      <c r="S90" s="330"/>
      <c r="T90" s="330"/>
      <c r="U90" s="330"/>
      <c r="V90" s="330"/>
      <c r="W90" s="330"/>
      <c r="X90" s="330"/>
      <c r="Y90" s="330"/>
      <c r="Z90" s="330"/>
      <c r="AA90" s="330"/>
      <c r="AB90" s="330"/>
      <c r="AC90" s="330"/>
      <c r="AD90" s="330"/>
    </row>
    <row r="91" ht="23.25" customHeight="1">
      <c r="A91" s="330"/>
      <c r="B91" s="330"/>
      <c r="C91" s="330"/>
      <c r="D91" s="330"/>
      <c r="E91" s="330"/>
      <c r="F91" s="330"/>
      <c r="G91" s="330"/>
      <c r="H91" s="330"/>
      <c r="I91" s="330"/>
      <c r="J91" s="330"/>
      <c r="K91" s="330"/>
      <c r="L91" s="330"/>
      <c r="M91" s="330"/>
      <c r="N91" s="330"/>
      <c r="O91" s="330"/>
      <c r="P91" s="330"/>
      <c r="Q91" s="330"/>
      <c r="R91" s="330"/>
      <c r="S91" s="330"/>
      <c r="T91" s="330"/>
      <c r="U91" s="330"/>
      <c r="V91" s="330"/>
      <c r="W91" s="330"/>
      <c r="X91" s="330"/>
      <c r="Y91" s="330"/>
      <c r="Z91" s="330"/>
      <c r="AA91" s="330"/>
      <c r="AB91" s="330"/>
      <c r="AC91" s="330"/>
      <c r="AD91" s="330"/>
    </row>
    <row r="92" ht="23.25" customHeight="1">
      <c r="A92" s="330"/>
      <c r="B92" s="330"/>
      <c r="C92" s="330"/>
      <c r="D92" s="330"/>
      <c r="E92" s="330"/>
      <c r="F92" s="330"/>
      <c r="G92" s="330"/>
      <c r="H92" s="330"/>
      <c r="I92" s="330"/>
      <c r="J92" s="330"/>
      <c r="K92" s="330"/>
      <c r="L92" s="330"/>
      <c r="M92" s="330"/>
      <c r="N92" s="330"/>
      <c r="O92" s="330"/>
      <c r="P92" s="330"/>
      <c r="Q92" s="330"/>
      <c r="R92" s="330"/>
      <c r="S92" s="330"/>
      <c r="T92" s="330"/>
      <c r="U92" s="330"/>
      <c r="V92" s="330"/>
      <c r="W92" s="330"/>
      <c r="X92" s="330"/>
      <c r="Y92" s="330"/>
      <c r="Z92" s="330"/>
      <c r="AA92" s="330"/>
      <c r="AB92" s="330"/>
      <c r="AC92" s="330"/>
      <c r="AD92" s="330"/>
    </row>
    <row r="93" ht="23.25" customHeight="1">
      <c r="A93" s="330"/>
      <c r="B93" s="330"/>
      <c r="C93" s="330"/>
      <c r="D93" s="330"/>
      <c r="E93" s="330"/>
      <c r="F93" s="330"/>
      <c r="G93" s="330"/>
      <c r="H93" s="330"/>
      <c r="I93" s="330"/>
      <c r="J93" s="330"/>
      <c r="K93" s="330"/>
      <c r="L93" s="330"/>
      <c r="M93" s="330"/>
      <c r="N93" s="330"/>
      <c r="O93" s="330"/>
      <c r="P93" s="330"/>
      <c r="Q93" s="330"/>
      <c r="R93" s="330"/>
      <c r="S93" s="330"/>
      <c r="T93" s="330"/>
      <c r="U93" s="330"/>
      <c r="V93" s="330"/>
      <c r="W93" s="330"/>
      <c r="X93" s="330"/>
      <c r="Y93" s="330"/>
      <c r="Z93" s="330"/>
      <c r="AA93" s="330"/>
      <c r="AB93" s="330"/>
      <c r="AC93" s="330"/>
      <c r="AD93" s="330"/>
    </row>
    <row r="94" ht="23.25" customHeight="1">
      <c r="A94" s="330"/>
      <c r="B94" s="330"/>
      <c r="C94" s="330"/>
      <c r="D94" s="330"/>
      <c r="E94" s="330"/>
      <c r="F94" s="330"/>
      <c r="G94" s="330"/>
      <c r="H94" s="330"/>
      <c r="I94" s="330"/>
      <c r="J94" s="330"/>
      <c r="K94" s="330"/>
      <c r="L94" s="330"/>
      <c r="M94" s="330"/>
      <c r="N94" s="330"/>
      <c r="O94" s="330"/>
      <c r="P94" s="330"/>
      <c r="Q94" s="330"/>
      <c r="R94" s="330"/>
      <c r="S94" s="330"/>
      <c r="T94" s="330"/>
      <c r="U94" s="330"/>
      <c r="V94" s="330"/>
      <c r="W94" s="330"/>
      <c r="X94" s="330"/>
      <c r="Y94" s="330"/>
      <c r="Z94" s="330"/>
      <c r="AA94" s="330"/>
      <c r="AB94" s="330"/>
      <c r="AC94" s="330"/>
      <c r="AD94" s="330"/>
    </row>
    <row r="95" ht="23.25" customHeight="1">
      <c r="A95" s="330"/>
      <c r="B95" s="330"/>
      <c r="C95" s="330"/>
      <c r="D95" s="330"/>
      <c r="E95" s="330"/>
      <c r="F95" s="330"/>
      <c r="G95" s="330"/>
      <c r="H95" s="330"/>
      <c r="I95" s="330"/>
      <c r="J95" s="330"/>
      <c r="K95" s="330"/>
      <c r="L95" s="330"/>
      <c r="M95" s="330"/>
      <c r="N95" s="330"/>
      <c r="O95" s="330"/>
      <c r="P95" s="330"/>
      <c r="Q95" s="330"/>
      <c r="R95" s="330"/>
      <c r="S95" s="330"/>
      <c r="T95" s="330"/>
      <c r="U95" s="330"/>
      <c r="V95" s="330"/>
      <c r="W95" s="330"/>
      <c r="X95" s="330"/>
      <c r="Y95" s="330"/>
      <c r="Z95" s="330"/>
      <c r="AA95" s="330"/>
      <c r="AB95" s="330"/>
      <c r="AC95" s="330"/>
      <c r="AD95" s="330"/>
    </row>
    <row r="96" ht="23.25" customHeight="1">
      <c r="A96" s="330"/>
      <c r="B96" s="330"/>
      <c r="C96" s="330"/>
      <c r="D96" s="330"/>
      <c r="E96" s="330"/>
      <c r="F96" s="330"/>
      <c r="G96" s="330"/>
      <c r="H96" s="330"/>
      <c r="I96" s="330"/>
      <c r="J96" s="330"/>
      <c r="K96" s="330"/>
      <c r="L96" s="330"/>
      <c r="M96" s="330"/>
      <c r="N96" s="330"/>
      <c r="O96" s="330"/>
      <c r="P96" s="330"/>
      <c r="Q96" s="330"/>
      <c r="R96" s="330"/>
      <c r="S96" s="330"/>
      <c r="T96" s="330"/>
      <c r="U96" s="330"/>
      <c r="V96" s="330"/>
      <c r="W96" s="330"/>
      <c r="X96" s="330"/>
      <c r="Y96" s="330"/>
      <c r="Z96" s="330"/>
      <c r="AA96" s="330"/>
      <c r="AB96" s="330"/>
      <c r="AC96" s="330"/>
      <c r="AD96" s="330"/>
    </row>
    <row r="97" ht="23.25" customHeight="1">
      <c r="A97" s="330"/>
      <c r="B97" s="330"/>
      <c r="C97" s="330"/>
      <c r="D97" s="330"/>
      <c r="E97" s="330"/>
      <c r="F97" s="330"/>
      <c r="G97" s="330"/>
      <c r="H97" s="330"/>
      <c r="I97" s="330"/>
      <c r="J97" s="330"/>
      <c r="K97" s="330"/>
      <c r="L97" s="330"/>
      <c r="M97" s="330"/>
      <c r="N97" s="330"/>
      <c r="O97" s="330"/>
      <c r="P97" s="330"/>
      <c r="Q97" s="330"/>
      <c r="R97" s="330"/>
      <c r="S97" s="330"/>
      <c r="T97" s="330"/>
      <c r="U97" s="330"/>
      <c r="V97" s="330"/>
      <c r="W97" s="330"/>
      <c r="X97" s="330"/>
      <c r="Y97" s="330"/>
      <c r="Z97" s="330"/>
      <c r="AA97" s="330"/>
      <c r="AB97" s="330"/>
      <c r="AC97" s="330"/>
      <c r="AD97" s="330"/>
    </row>
    <row r="98" ht="23.25" customHeight="1">
      <c r="A98" s="330"/>
      <c r="B98" s="330"/>
      <c r="C98" s="330"/>
      <c r="D98" s="330"/>
      <c r="E98" s="330"/>
      <c r="F98" s="330"/>
      <c r="G98" s="330"/>
      <c r="H98" s="330"/>
      <c r="I98" s="330"/>
      <c r="J98" s="330"/>
      <c r="K98" s="330"/>
      <c r="L98" s="330"/>
      <c r="M98" s="330"/>
      <c r="N98" s="330"/>
      <c r="O98" s="330"/>
      <c r="P98" s="330"/>
      <c r="Q98" s="330"/>
      <c r="R98" s="330"/>
      <c r="S98" s="330"/>
      <c r="T98" s="330"/>
      <c r="U98" s="330"/>
      <c r="V98" s="330"/>
      <c r="W98" s="330"/>
      <c r="X98" s="330"/>
      <c r="Y98" s="330"/>
      <c r="Z98" s="330"/>
      <c r="AA98" s="330"/>
      <c r="AB98" s="330"/>
      <c r="AC98" s="330"/>
      <c r="AD98" s="330"/>
    </row>
    <row r="99" ht="23.25" customHeight="1">
      <c r="A99" s="330"/>
      <c r="B99" s="330"/>
      <c r="C99" s="330"/>
      <c r="D99" s="330"/>
      <c r="E99" s="330"/>
      <c r="F99" s="330"/>
      <c r="G99" s="330"/>
      <c r="H99" s="330"/>
      <c r="I99" s="330"/>
      <c r="J99" s="330"/>
      <c r="K99" s="330"/>
      <c r="L99" s="330"/>
      <c r="M99" s="330"/>
      <c r="N99" s="330"/>
      <c r="O99" s="330"/>
      <c r="P99" s="330"/>
      <c r="Q99" s="330"/>
      <c r="R99" s="330"/>
      <c r="S99" s="330"/>
      <c r="T99" s="330"/>
      <c r="U99" s="330"/>
      <c r="V99" s="330"/>
      <c r="W99" s="330"/>
      <c r="X99" s="330"/>
      <c r="Y99" s="330"/>
      <c r="Z99" s="330"/>
      <c r="AA99" s="330"/>
      <c r="AB99" s="330"/>
      <c r="AC99" s="330"/>
      <c r="AD99" s="330"/>
    </row>
    <row r="100" ht="23.25" customHeight="1">
      <c r="A100" s="330"/>
      <c r="B100" s="330"/>
      <c r="C100" s="330"/>
      <c r="D100" s="330"/>
      <c r="E100" s="330"/>
      <c r="F100" s="330"/>
      <c r="G100" s="330"/>
      <c r="H100" s="330"/>
      <c r="I100" s="330"/>
      <c r="J100" s="330"/>
      <c r="K100" s="330"/>
      <c r="L100" s="330"/>
      <c r="M100" s="330"/>
      <c r="N100" s="330"/>
      <c r="O100" s="330"/>
      <c r="P100" s="330"/>
      <c r="Q100" s="330"/>
      <c r="R100" s="330"/>
      <c r="S100" s="330"/>
      <c r="T100" s="330"/>
      <c r="U100" s="330"/>
      <c r="V100" s="330"/>
      <c r="W100" s="330"/>
      <c r="X100" s="330"/>
      <c r="Y100" s="330"/>
      <c r="Z100" s="330"/>
      <c r="AA100" s="330"/>
      <c r="AB100" s="330"/>
      <c r="AC100" s="330"/>
      <c r="AD100" s="330"/>
    </row>
    <row r="101" ht="23.25" customHeight="1">
      <c r="A101" s="330"/>
      <c r="B101" s="330"/>
      <c r="C101" s="330"/>
      <c r="D101" s="330"/>
      <c r="E101" s="330"/>
      <c r="F101" s="330"/>
      <c r="G101" s="330"/>
      <c r="H101" s="330"/>
      <c r="I101" s="330"/>
      <c r="J101" s="330"/>
      <c r="K101" s="330"/>
      <c r="L101" s="330"/>
      <c r="M101" s="330"/>
      <c r="N101" s="330"/>
      <c r="O101" s="330"/>
      <c r="P101" s="330"/>
      <c r="Q101" s="330"/>
      <c r="R101" s="330"/>
      <c r="S101" s="330"/>
      <c r="T101" s="330"/>
      <c r="U101" s="330"/>
      <c r="V101" s="330"/>
      <c r="W101" s="330"/>
      <c r="X101" s="330"/>
      <c r="Y101" s="330"/>
      <c r="Z101" s="330"/>
      <c r="AA101" s="330"/>
      <c r="AB101" s="330"/>
      <c r="AC101" s="330"/>
      <c r="AD101" s="330"/>
    </row>
    <row r="102" ht="23.25" customHeight="1">
      <c r="A102" s="330"/>
      <c r="B102" s="330"/>
      <c r="C102" s="330"/>
      <c r="D102" s="330"/>
      <c r="E102" s="330"/>
      <c r="F102" s="330"/>
      <c r="G102" s="330"/>
      <c r="H102" s="330"/>
      <c r="I102" s="330"/>
      <c r="J102" s="330"/>
      <c r="K102" s="330"/>
      <c r="L102" s="330"/>
      <c r="M102" s="330"/>
      <c r="N102" s="330"/>
      <c r="O102" s="330"/>
      <c r="P102" s="330"/>
      <c r="Q102" s="330"/>
      <c r="R102" s="330"/>
      <c r="S102" s="330"/>
      <c r="T102" s="330"/>
      <c r="U102" s="330"/>
      <c r="V102" s="330"/>
      <c r="W102" s="330"/>
      <c r="X102" s="330"/>
      <c r="Y102" s="330"/>
      <c r="Z102" s="330"/>
      <c r="AA102" s="330"/>
      <c r="AB102" s="330"/>
      <c r="AC102" s="330"/>
      <c r="AD102" s="330"/>
    </row>
    <row r="103" ht="23.25" customHeight="1">
      <c r="A103" s="330"/>
      <c r="B103" s="330"/>
      <c r="C103" s="330"/>
      <c r="D103" s="330"/>
      <c r="E103" s="330"/>
      <c r="F103" s="330"/>
      <c r="G103" s="330"/>
      <c r="H103" s="330"/>
      <c r="I103" s="330"/>
      <c r="J103" s="330"/>
      <c r="K103" s="330"/>
      <c r="L103" s="330"/>
      <c r="M103" s="330"/>
      <c r="N103" s="330"/>
      <c r="O103" s="330"/>
      <c r="P103" s="330"/>
      <c r="Q103" s="330"/>
      <c r="R103" s="330"/>
      <c r="S103" s="330"/>
      <c r="T103" s="330"/>
      <c r="U103" s="330"/>
      <c r="V103" s="330"/>
      <c r="W103" s="330"/>
      <c r="X103" s="330"/>
      <c r="Y103" s="330"/>
      <c r="Z103" s="330"/>
      <c r="AA103" s="330"/>
      <c r="AB103" s="330"/>
      <c r="AC103" s="330"/>
      <c r="AD103" s="330"/>
    </row>
    <row r="104" ht="23.25" customHeight="1">
      <c r="A104" s="330"/>
      <c r="B104" s="330"/>
      <c r="C104" s="330"/>
      <c r="D104" s="330"/>
      <c r="E104" s="330"/>
      <c r="F104" s="330"/>
      <c r="G104" s="330"/>
      <c r="H104" s="330"/>
      <c r="I104" s="330"/>
      <c r="J104" s="330"/>
      <c r="K104" s="330"/>
      <c r="L104" s="330"/>
      <c r="M104" s="330"/>
      <c r="N104" s="330"/>
      <c r="O104" s="330"/>
      <c r="P104" s="330"/>
      <c r="Q104" s="330"/>
      <c r="R104" s="330"/>
      <c r="S104" s="330"/>
      <c r="T104" s="330"/>
      <c r="U104" s="330"/>
      <c r="V104" s="330"/>
      <c r="W104" s="330"/>
      <c r="X104" s="330"/>
      <c r="Y104" s="330"/>
      <c r="Z104" s="330"/>
      <c r="AA104" s="330"/>
      <c r="AB104" s="330"/>
      <c r="AC104" s="330"/>
      <c r="AD104" s="330"/>
    </row>
    <row r="105" ht="23.25" customHeight="1">
      <c r="A105" s="330"/>
      <c r="B105" s="330"/>
      <c r="C105" s="330"/>
      <c r="D105" s="330"/>
      <c r="E105" s="330"/>
      <c r="F105" s="330"/>
      <c r="G105" s="330"/>
      <c r="H105" s="330"/>
      <c r="I105" s="330"/>
      <c r="J105" s="330"/>
      <c r="K105" s="330"/>
      <c r="L105" s="330"/>
      <c r="M105" s="330"/>
      <c r="N105" s="330"/>
      <c r="O105" s="330"/>
      <c r="P105" s="330"/>
      <c r="Q105" s="330"/>
      <c r="R105" s="330"/>
      <c r="S105" s="330"/>
      <c r="T105" s="330"/>
      <c r="U105" s="330"/>
      <c r="V105" s="330"/>
      <c r="W105" s="330"/>
      <c r="X105" s="330"/>
      <c r="Y105" s="330"/>
      <c r="Z105" s="330"/>
      <c r="AA105" s="330"/>
      <c r="AB105" s="330"/>
      <c r="AC105" s="330"/>
      <c r="AD105" s="330"/>
    </row>
    <row r="106" ht="23.25" customHeight="1">
      <c r="A106" s="330"/>
      <c r="B106" s="330"/>
      <c r="C106" s="330"/>
      <c r="D106" s="330"/>
      <c r="E106" s="330"/>
      <c r="F106" s="330"/>
      <c r="G106" s="330"/>
      <c r="H106" s="330"/>
      <c r="I106" s="330"/>
      <c r="J106" s="330"/>
      <c r="K106" s="330"/>
      <c r="L106" s="330"/>
      <c r="M106" s="330"/>
      <c r="N106" s="330"/>
      <c r="O106" s="330"/>
      <c r="P106" s="330"/>
      <c r="Q106" s="330"/>
      <c r="R106" s="330"/>
      <c r="S106" s="330"/>
      <c r="T106" s="330"/>
      <c r="U106" s="330"/>
      <c r="V106" s="330"/>
      <c r="W106" s="330"/>
      <c r="X106" s="330"/>
      <c r="Y106" s="330"/>
      <c r="Z106" s="330"/>
      <c r="AA106" s="330"/>
      <c r="AB106" s="330"/>
      <c r="AC106" s="330"/>
      <c r="AD106" s="330"/>
    </row>
    <row r="107" ht="23.25" customHeight="1">
      <c r="A107" s="330"/>
      <c r="B107" s="330"/>
      <c r="C107" s="330"/>
      <c r="D107" s="330"/>
      <c r="E107" s="330"/>
      <c r="F107" s="330"/>
      <c r="G107" s="330"/>
      <c r="H107" s="330"/>
      <c r="I107" s="330"/>
      <c r="J107" s="330"/>
      <c r="K107" s="330"/>
      <c r="L107" s="330"/>
      <c r="M107" s="330"/>
      <c r="N107" s="330"/>
      <c r="O107" s="330"/>
      <c r="P107" s="330"/>
      <c r="Q107" s="330"/>
      <c r="R107" s="330"/>
      <c r="S107" s="330"/>
      <c r="T107" s="330"/>
      <c r="U107" s="330"/>
      <c r="V107" s="330"/>
      <c r="W107" s="330"/>
      <c r="X107" s="330"/>
      <c r="Y107" s="330"/>
      <c r="Z107" s="330"/>
      <c r="AA107" s="330"/>
      <c r="AB107" s="330"/>
      <c r="AC107" s="330"/>
      <c r="AD107" s="330"/>
    </row>
    <row r="108" ht="23.25" customHeight="1">
      <c r="A108" s="330"/>
      <c r="B108" s="330"/>
      <c r="C108" s="330"/>
      <c r="D108" s="330"/>
      <c r="E108" s="330"/>
      <c r="F108" s="330"/>
      <c r="G108" s="330"/>
      <c r="H108" s="330"/>
      <c r="I108" s="330"/>
      <c r="J108" s="330"/>
      <c r="K108" s="330"/>
      <c r="L108" s="330"/>
      <c r="M108" s="330"/>
      <c r="N108" s="330"/>
      <c r="O108" s="330"/>
      <c r="P108" s="330"/>
      <c r="Q108" s="330"/>
      <c r="R108" s="330"/>
      <c r="S108" s="330"/>
      <c r="T108" s="330"/>
      <c r="U108" s="330"/>
      <c r="V108" s="330"/>
      <c r="W108" s="330"/>
      <c r="X108" s="330"/>
      <c r="Y108" s="330"/>
      <c r="Z108" s="330"/>
      <c r="AA108" s="330"/>
      <c r="AB108" s="330"/>
      <c r="AC108" s="330"/>
      <c r="AD108" s="330"/>
    </row>
    <row r="109" ht="23.25" customHeight="1">
      <c r="A109" s="330"/>
      <c r="B109" s="330"/>
      <c r="C109" s="330"/>
      <c r="D109" s="330"/>
      <c r="E109" s="330"/>
      <c r="F109" s="330"/>
      <c r="G109" s="330"/>
      <c r="H109" s="330"/>
      <c r="I109" s="330"/>
      <c r="J109" s="330"/>
      <c r="K109" s="330"/>
      <c r="L109" s="330"/>
      <c r="M109" s="330"/>
      <c r="N109" s="330"/>
      <c r="O109" s="330"/>
      <c r="P109" s="330"/>
      <c r="Q109" s="330"/>
      <c r="R109" s="330"/>
      <c r="S109" s="330"/>
      <c r="T109" s="330"/>
      <c r="U109" s="330"/>
      <c r="V109" s="330"/>
      <c r="W109" s="330"/>
      <c r="X109" s="330"/>
      <c r="Y109" s="330"/>
      <c r="Z109" s="330"/>
      <c r="AA109" s="330"/>
      <c r="AB109" s="330"/>
      <c r="AC109" s="330"/>
      <c r="AD109" s="330"/>
    </row>
    <row r="110" ht="23.25" customHeight="1">
      <c r="A110" s="330"/>
      <c r="B110" s="330"/>
      <c r="C110" s="330"/>
      <c r="D110" s="330"/>
      <c r="E110" s="330"/>
      <c r="F110" s="330"/>
      <c r="G110" s="330"/>
      <c r="H110" s="330"/>
      <c r="I110" s="330"/>
      <c r="J110" s="330"/>
      <c r="K110" s="330"/>
      <c r="L110" s="330"/>
      <c r="M110" s="330"/>
      <c r="N110" s="330"/>
      <c r="O110" s="330"/>
      <c r="P110" s="330"/>
      <c r="Q110" s="330"/>
      <c r="R110" s="330"/>
      <c r="S110" s="330"/>
      <c r="T110" s="330"/>
      <c r="U110" s="330"/>
      <c r="V110" s="330"/>
      <c r="W110" s="330"/>
      <c r="X110" s="330"/>
      <c r="Y110" s="330"/>
      <c r="Z110" s="330"/>
      <c r="AA110" s="330"/>
      <c r="AB110" s="330"/>
      <c r="AC110" s="330"/>
      <c r="AD110" s="330"/>
    </row>
    <row r="111" ht="23.25" customHeight="1">
      <c r="A111" s="330"/>
      <c r="B111" s="330"/>
      <c r="C111" s="330"/>
      <c r="D111" s="330"/>
      <c r="E111" s="330"/>
      <c r="F111" s="330"/>
      <c r="G111" s="330"/>
      <c r="H111" s="330"/>
      <c r="I111" s="330"/>
      <c r="J111" s="330"/>
      <c r="K111" s="330"/>
      <c r="L111" s="330"/>
      <c r="M111" s="330"/>
      <c r="N111" s="330"/>
      <c r="O111" s="330"/>
      <c r="P111" s="330"/>
      <c r="Q111" s="330"/>
      <c r="R111" s="330"/>
      <c r="S111" s="330"/>
      <c r="T111" s="330"/>
      <c r="U111" s="330"/>
      <c r="V111" s="330"/>
      <c r="W111" s="330"/>
      <c r="X111" s="330"/>
      <c r="Y111" s="330"/>
      <c r="Z111" s="330"/>
      <c r="AA111" s="330"/>
      <c r="AB111" s="330"/>
      <c r="AC111" s="330"/>
      <c r="AD111" s="330"/>
    </row>
    <row r="112" ht="23.25" customHeight="1">
      <c r="A112" s="330"/>
      <c r="B112" s="330"/>
      <c r="C112" s="330"/>
      <c r="D112" s="330"/>
      <c r="E112" s="330"/>
      <c r="F112" s="330"/>
      <c r="G112" s="330"/>
      <c r="H112" s="330"/>
      <c r="I112" s="330"/>
      <c r="J112" s="330"/>
      <c r="K112" s="330"/>
      <c r="L112" s="330"/>
      <c r="M112" s="330"/>
      <c r="N112" s="330"/>
      <c r="O112" s="330"/>
      <c r="P112" s="330"/>
      <c r="Q112" s="330"/>
      <c r="R112" s="330"/>
      <c r="S112" s="330"/>
      <c r="T112" s="330"/>
      <c r="U112" s="330"/>
      <c r="V112" s="330"/>
      <c r="W112" s="330"/>
      <c r="X112" s="330"/>
      <c r="Y112" s="330"/>
      <c r="Z112" s="330"/>
      <c r="AA112" s="330"/>
      <c r="AB112" s="330"/>
      <c r="AC112" s="330"/>
      <c r="AD112" s="330"/>
    </row>
    <row r="113" ht="23.25" customHeight="1">
      <c r="A113" s="330"/>
      <c r="B113" s="330"/>
      <c r="C113" s="330"/>
      <c r="D113" s="330"/>
      <c r="E113" s="330"/>
      <c r="F113" s="330"/>
      <c r="G113" s="330"/>
      <c r="H113" s="330"/>
      <c r="I113" s="330"/>
      <c r="J113" s="330"/>
      <c r="K113" s="330"/>
      <c r="L113" s="330"/>
      <c r="M113" s="330"/>
      <c r="N113" s="330"/>
      <c r="O113" s="330"/>
      <c r="P113" s="330"/>
      <c r="Q113" s="330"/>
      <c r="R113" s="330"/>
      <c r="S113" s="330"/>
      <c r="T113" s="330"/>
      <c r="U113" s="330"/>
      <c r="V113" s="330"/>
      <c r="W113" s="330"/>
      <c r="X113" s="330"/>
      <c r="Y113" s="330"/>
      <c r="Z113" s="330"/>
      <c r="AA113" s="330"/>
      <c r="AB113" s="330"/>
      <c r="AC113" s="330"/>
      <c r="AD113" s="330"/>
    </row>
    <row r="114" ht="23.25" customHeight="1">
      <c r="A114" s="330"/>
      <c r="B114" s="330"/>
      <c r="C114" s="330"/>
      <c r="D114" s="330"/>
      <c r="E114" s="330"/>
      <c r="F114" s="330"/>
      <c r="G114" s="330"/>
      <c r="H114" s="330"/>
      <c r="I114" s="330"/>
      <c r="J114" s="330"/>
      <c r="K114" s="330"/>
      <c r="L114" s="330"/>
      <c r="M114" s="330"/>
      <c r="N114" s="330"/>
      <c r="O114" s="330"/>
      <c r="P114" s="330"/>
      <c r="Q114" s="330"/>
      <c r="R114" s="330"/>
      <c r="S114" s="330"/>
      <c r="T114" s="330"/>
      <c r="U114" s="330"/>
      <c r="V114" s="330"/>
      <c r="W114" s="330"/>
      <c r="X114" s="330"/>
      <c r="Y114" s="330"/>
      <c r="Z114" s="330"/>
      <c r="AA114" s="330"/>
      <c r="AB114" s="330"/>
      <c r="AC114" s="330"/>
      <c r="AD114" s="330"/>
    </row>
    <row r="115" ht="23.25" customHeight="1">
      <c r="A115" s="330"/>
      <c r="B115" s="330"/>
      <c r="C115" s="330"/>
      <c r="D115" s="330"/>
      <c r="E115" s="330"/>
      <c r="F115" s="330"/>
      <c r="G115" s="330"/>
      <c r="H115" s="330"/>
      <c r="I115" s="330"/>
      <c r="J115" s="330"/>
      <c r="K115" s="330"/>
      <c r="L115" s="330"/>
      <c r="M115" s="330"/>
      <c r="N115" s="330"/>
      <c r="O115" s="330"/>
      <c r="P115" s="330"/>
      <c r="Q115" s="330"/>
      <c r="R115" s="330"/>
      <c r="S115" s="330"/>
      <c r="T115" s="330"/>
      <c r="U115" s="330"/>
      <c r="V115" s="330"/>
      <c r="W115" s="330"/>
      <c r="X115" s="330"/>
      <c r="Y115" s="330"/>
      <c r="Z115" s="330"/>
      <c r="AA115" s="330"/>
      <c r="AB115" s="330"/>
      <c r="AC115" s="330"/>
      <c r="AD115" s="330"/>
    </row>
    <row r="116" ht="23.25" customHeight="1">
      <c r="A116" s="330"/>
      <c r="B116" s="330"/>
      <c r="C116" s="330"/>
      <c r="D116" s="330"/>
      <c r="E116" s="330"/>
      <c r="F116" s="330"/>
      <c r="G116" s="330"/>
      <c r="H116" s="330"/>
      <c r="I116" s="330"/>
      <c r="J116" s="330"/>
      <c r="K116" s="330"/>
      <c r="L116" s="330"/>
      <c r="M116" s="330"/>
      <c r="N116" s="330"/>
      <c r="O116" s="330"/>
      <c r="P116" s="330"/>
      <c r="Q116" s="330"/>
      <c r="R116" s="330"/>
      <c r="S116" s="330"/>
      <c r="T116" s="330"/>
      <c r="U116" s="330"/>
      <c r="V116" s="330"/>
      <c r="W116" s="330"/>
      <c r="X116" s="330"/>
      <c r="Y116" s="330"/>
      <c r="Z116" s="330"/>
      <c r="AA116" s="330"/>
      <c r="AB116" s="330"/>
      <c r="AC116" s="330"/>
      <c r="AD116" s="330"/>
    </row>
    <row r="117" ht="23.25" customHeight="1">
      <c r="A117" s="330"/>
      <c r="B117" s="330"/>
      <c r="C117" s="330"/>
      <c r="D117" s="330"/>
      <c r="E117" s="330"/>
      <c r="F117" s="330"/>
      <c r="G117" s="330"/>
      <c r="H117" s="330"/>
      <c r="I117" s="330"/>
      <c r="J117" s="330"/>
      <c r="K117" s="330"/>
      <c r="L117" s="330"/>
      <c r="M117" s="330"/>
      <c r="N117" s="330"/>
      <c r="O117" s="330"/>
      <c r="P117" s="330"/>
      <c r="Q117" s="330"/>
      <c r="R117" s="330"/>
      <c r="S117" s="330"/>
      <c r="T117" s="330"/>
      <c r="U117" s="330"/>
      <c r="V117" s="330"/>
      <c r="W117" s="330"/>
      <c r="X117" s="330"/>
      <c r="Y117" s="330"/>
      <c r="Z117" s="330"/>
      <c r="AA117" s="330"/>
      <c r="AB117" s="330"/>
      <c r="AC117" s="330"/>
      <c r="AD117" s="330"/>
    </row>
    <row r="118" ht="23.25" customHeight="1">
      <c r="A118" s="330"/>
      <c r="B118" s="330"/>
      <c r="C118" s="330"/>
      <c r="D118" s="330"/>
      <c r="E118" s="330"/>
      <c r="F118" s="330"/>
      <c r="G118" s="330"/>
      <c r="H118" s="330"/>
      <c r="I118" s="330"/>
      <c r="J118" s="330"/>
      <c r="K118" s="330"/>
      <c r="L118" s="330"/>
      <c r="M118" s="330"/>
      <c r="N118" s="330"/>
      <c r="O118" s="330"/>
      <c r="P118" s="330"/>
      <c r="Q118" s="330"/>
      <c r="R118" s="330"/>
      <c r="S118" s="330"/>
      <c r="T118" s="330"/>
      <c r="U118" s="330"/>
      <c r="V118" s="330"/>
      <c r="W118" s="330"/>
      <c r="X118" s="330"/>
      <c r="Y118" s="330"/>
      <c r="Z118" s="330"/>
      <c r="AA118" s="330"/>
      <c r="AB118" s="330"/>
      <c r="AC118" s="330"/>
      <c r="AD118" s="330"/>
    </row>
    <row r="119" ht="23.25" customHeight="1">
      <c r="A119" s="330"/>
      <c r="B119" s="330"/>
      <c r="C119" s="330"/>
      <c r="D119" s="330"/>
      <c r="E119" s="330"/>
      <c r="F119" s="330"/>
      <c r="G119" s="330"/>
      <c r="H119" s="330"/>
      <c r="I119" s="330"/>
      <c r="J119" s="330"/>
      <c r="K119" s="330"/>
      <c r="L119" s="330"/>
      <c r="M119" s="330"/>
      <c r="N119" s="330"/>
      <c r="O119" s="330"/>
      <c r="P119" s="330"/>
      <c r="Q119" s="330"/>
      <c r="R119" s="330"/>
      <c r="S119" s="330"/>
      <c r="T119" s="330"/>
      <c r="U119" s="330"/>
      <c r="V119" s="330"/>
      <c r="W119" s="330"/>
      <c r="X119" s="330"/>
      <c r="Y119" s="330"/>
      <c r="Z119" s="330"/>
      <c r="AA119" s="330"/>
      <c r="AB119" s="330"/>
      <c r="AC119" s="330"/>
      <c r="AD119" s="330"/>
    </row>
    <row r="120" ht="23.25" customHeight="1">
      <c r="A120" s="330"/>
      <c r="B120" s="330"/>
      <c r="C120" s="330"/>
      <c r="D120" s="330"/>
      <c r="E120" s="330"/>
      <c r="F120" s="330"/>
      <c r="G120" s="330"/>
      <c r="H120" s="330"/>
      <c r="I120" s="330"/>
      <c r="J120" s="330"/>
      <c r="K120" s="330"/>
      <c r="L120" s="330"/>
      <c r="M120" s="330"/>
      <c r="N120" s="330"/>
      <c r="O120" s="330"/>
      <c r="P120" s="330"/>
      <c r="Q120" s="330"/>
      <c r="R120" s="330"/>
      <c r="S120" s="330"/>
      <c r="T120" s="330"/>
      <c r="U120" s="330"/>
      <c r="V120" s="330"/>
      <c r="W120" s="330"/>
      <c r="X120" s="330"/>
      <c r="Y120" s="330"/>
      <c r="Z120" s="330"/>
      <c r="AA120" s="330"/>
      <c r="AB120" s="330"/>
      <c r="AC120" s="330"/>
      <c r="AD120" s="330"/>
    </row>
    <row r="121" ht="23.25" customHeight="1">
      <c r="A121" s="330"/>
      <c r="B121" s="330"/>
      <c r="C121" s="330"/>
      <c r="D121" s="330"/>
      <c r="E121" s="330"/>
      <c r="F121" s="330"/>
      <c r="G121" s="330"/>
      <c r="H121" s="330"/>
      <c r="I121" s="330"/>
      <c r="J121" s="330"/>
      <c r="K121" s="330"/>
      <c r="L121" s="330"/>
      <c r="M121" s="330"/>
      <c r="N121" s="330"/>
      <c r="O121" s="330"/>
      <c r="P121" s="330"/>
      <c r="Q121" s="330"/>
      <c r="R121" s="330"/>
      <c r="S121" s="330"/>
      <c r="T121" s="330"/>
      <c r="U121" s="330"/>
      <c r="V121" s="330"/>
      <c r="W121" s="330"/>
      <c r="X121" s="330"/>
      <c r="Y121" s="330"/>
      <c r="Z121" s="330"/>
      <c r="AA121" s="330"/>
      <c r="AB121" s="330"/>
      <c r="AC121" s="330"/>
      <c r="AD121" s="330"/>
    </row>
    <row r="122" ht="23.25" customHeight="1">
      <c r="A122" s="330"/>
      <c r="B122" s="330"/>
      <c r="C122" s="330"/>
      <c r="D122" s="330"/>
      <c r="E122" s="330"/>
      <c r="F122" s="330"/>
      <c r="G122" s="330"/>
      <c r="H122" s="330"/>
      <c r="I122" s="330"/>
      <c r="J122" s="330"/>
      <c r="K122" s="330"/>
      <c r="L122" s="330"/>
      <c r="M122" s="330"/>
      <c r="N122" s="330"/>
      <c r="O122" s="330"/>
      <c r="P122" s="330"/>
      <c r="Q122" s="330"/>
      <c r="R122" s="330"/>
      <c r="S122" s="330"/>
      <c r="T122" s="330"/>
      <c r="U122" s="330"/>
      <c r="V122" s="330"/>
      <c r="W122" s="330"/>
      <c r="X122" s="330"/>
      <c r="Y122" s="330"/>
      <c r="Z122" s="330"/>
      <c r="AA122" s="330"/>
      <c r="AB122" s="330"/>
      <c r="AC122" s="330"/>
      <c r="AD122" s="330"/>
    </row>
    <row r="123" ht="23.25" customHeight="1">
      <c r="A123" s="330"/>
      <c r="B123" s="330"/>
      <c r="C123" s="330"/>
      <c r="D123" s="330"/>
      <c r="E123" s="330"/>
      <c r="F123" s="330"/>
      <c r="G123" s="330"/>
      <c r="H123" s="330"/>
      <c r="I123" s="330"/>
      <c r="J123" s="330"/>
      <c r="K123" s="330"/>
      <c r="L123" s="330"/>
      <c r="M123" s="330"/>
      <c r="N123" s="330"/>
      <c r="O123" s="330"/>
      <c r="P123" s="330"/>
      <c r="Q123" s="330"/>
      <c r="R123" s="330"/>
      <c r="S123" s="330"/>
      <c r="T123" s="330"/>
      <c r="U123" s="330"/>
      <c r="V123" s="330"/>
      <c r="W123" s="330"/>
      <c r="X123" s="330"/>
      <c r="Y123" s="330"/>
      <c r="Z123" s="330"/>
      <c r="AA123" s="330"/>
      <c r="AB123" s="330"/>
      <c r="AC123" s="330"/>
      <c r="AD123" s="330"/>
    </row>
    <row r="124" ht="23.25" customHeight="1">
      <c r="A124" s="330"/>
      <c r="B124" s="330"/>
      <c r="C124" s="330"/>
      <c r="D124" s="330"/>
      <c r="E124" s="330"/>
      <c r="F124" s="330"/>
      <c r="G124" s="330"/>
      <c r="H124" s="330"/>
      <c r="I124" s="330"/>
      <c r="J124" s="330"/>
      <c r="K124" s="330"/>
      <c r="L124" s="330"/>
      <c r="M124" s="330"/>
      <c r="N124" s="330"/>
      <c r="O124" s="330"/>
      <c r="P124" s="330"/>
      <c r="Q124" s="330"/>
      <c r="R124" s="330"/>
      <c r="S124" s="330"/>
      <c r="T124" s="330"/>
      <c r="U124" s="330"/>
      <c r="V124" s="330"/>
      <c r="W124" s="330"/>
      <c r="X124" s="330"/>
      <c r="Y124" s="330"/>
      <c r="Z124" s="330"/>
      <c r="AA124" s="330"/>
      <c r="AB124" s="330"/>
      <c r="AC124" s="330"/>
      <c r="AD124" s="330"/>
    </row>
    <row r="125" ht="23.25" customHeight="1">
      <c r="A125" s="330"/>
      <c r="B125" s="330"/>
      <c r="C125" s="330"/>
      <c r="D125" s="330"/>
      <c r="E125" s="330"/>
      <c r="F125" s="330"/>
      <c r="G125" s="330"/>
      <c r="H125" s="330"/>
      <c r="I125" s="330"/>
      <c r="J125" s="330"/>
      <c r="K125" s="330"/>
      <c r="L125" s="330"/>
      <c r="M125" s="330"/>
      <c r="N125" s="330"/>
      <c r="O125" s="330"/>
      <c r="P125" s="330"/>
      <c r="Q125" s="330"/>
      <c r="R125" s="330"/>
      <c r="S125" s="330"/>
      <c r="T125" s="330"/>
      <c r="U125" s="330"/>
      <c r="V125" s="330"/>
      <c r="W125" s="330"/>
      <c r="X125" s="330"/>
      <c r="Y125" s="330"/>
      <c r="Z125" s="330"/>
      <c r="AA125" s="330"/>
      <c r="AB125" s="330"/>
      <c r="AC125" s="330"/>
      <c r="AD125" s="330"/>
    </row>
    <row r="126" ht="23.25" customHeight="1">
      <c r="A126" s="330"/>
      <c r="B126" s="330"/>
      <c r="C126" s="330"/>
      <c r="D126" s="330"/>
      <c r="E126" s="330"/>
      <c r="F126" s="330"/>
      <c r="G126" s="330"/>
      <c r="H126" s="330"/>
      <c r="I126" s="330"/>
      <c r="J126" s="330"/>
      <c r="K126" s="330"/>
      <c r="L126" s="330"/>
      <c r="M126" s="330"/>
      <c r="N126" s="330"/>
      <c r="O126" s="330"/>
      <c r="P126" s="330"/>
      <c r="Q126" s="330"/>
      <c r="R126" s="330"/>
      <c r="S126" s="330"/>
      <c r="T126" s="330"/>
      <c r="U126" s="330"/>
      <c r="V126" s="330"/>
      <c r="W126" s="330"/>
      <c r="X126" s="330"/>
      <c r="Y126" s="330"/>
      <c r="Z126" s="330"/>
      <c r="AA126" s="330"/>
      <c r="AB126" s="330"/>
      <c r="AC126" s="330"/>
      <c r="AD126" s="330"/>
    </row>
    <row r="127" ht="23.25" customHeight="1">
      <c r="A127" s="330"/>
      <c r="B127" s="330"/>
      <c r="C127" s="330"/>
      <c r="D127" s="330"/>
      <c r="E127" s="330"/>
      <c r="F127" s="330"/>
      <c r="G127" s="330"/>
      <c r="H127" s="330"/>
      <c r="I127" s="330"/>
      <c r="J127" s="330"/>
      <c r="K127" s="330"/>
      <c r="L127" s="330"/>
      <c r="M127" s="330"/>
      <c r="N127" s="330"/>
      <c r="O127" s="330"/>
      <c r="P127" s="330"/>
      <c r="Q127" s="330"/>
      <c r="R127" s="330"/>
      <c r="S127" s="330"/>
      <c r="T127" s="330"/>
      <c r="U127" s="330"/>
      <c r="V127" s="330"/>
      <c r="W127" s="330"/>
      <c r="X127" s="330"/>
      <c r="Y127" s="330"/>
      <c r="Z127" s="330"/>
      <c r="AA127" s="330"/>
      <c r="AB127" s="330"/>
      <c r="AC127" s="330"/>
      <c r="AD127" s="330"/>
    </row>
    <row r="128" ht="23.25" customHeight="1">
      <c r="A128" s="330"/>
      <c r="B128" s="330"/>
      <c r="C128" s="330"/>
      <c r="D128" s="330"/>
      <c r="E128" s="330"/>
      <c r="F128" s="330"/>
      <c r="G128" s="330"/>
      <c r="H128" s="330"/>
      <c r="I128" s="330"/>
      <c r="J128" s="330"/>
      <c r="K128" s="330"/>
      <c r="L128" s="330"/>
      <c r="M128" s="330"/>
      <c r="N128" s="330"/>
      <c r="O128" s="330"/>
      <c r="P128" s="330"/>
      <c r="Q128" s="330"/>
      <c r="R128" s="330"/>
      <c r="S128" s="330"/>
      <c r="T128" s="330"/>
      <c r="U128" s="330"/>
      <c r="V128" s="330"/>
      <c r="W128" s="330"/>
      <c r="X128" s="330"/>
      <c r="Y128" s="330"/>
      <c r="Z128" s="330"/>
      <c r="AA128" s="330"/>
      <c r="AB128" s="330"/>
      <c r="AC128" s="330"/>
      <c r="AD128" s="330"/>
    </row>
    <row r="129" ht="23.25" customHeight="1">
      <c r="A129" s="330"/>
      <c r="B129" s="330"/>
      <c r="C129" s="330"/>
      <c r="D129" s="330"/>
      <c r="E129" s="330"/>
      <c r="F129" s="330"/>
      <c r="G129" s="330"/>
      <c r="H129" s="330"/>
      <c r="I129" s="330"/>
      <c r="J129" s="330"/>
      <c r="K129" s="330"/>
      <c r="L129" s="330"/>
      <c r="M129" s="330"/>
      <c r="N129" s="330"/>
      <c r="O129" s="330"/>
      <c r="P129" s="330"/>
      <c r="Q129" s="330"/>
      <c r="R129" s="330"/>
      <c r="S129" s="330"/>
      <c r="T129" s="330"/>
      <c r="U129" s="330"/>
      <c r="V129" s="330"/>
      <c r="W129" s="330"/>
      <c r="X129" s="330"/>
      <c r="Y129" s="330"/>
      <c r="Z129" s="330"/>
      <c r="AA129" s="330"/>
      <c r="AB129" s="330"/>
      <c r="AC129" s="330"/>
      <c r="AD129" s="330"/>
    </row>
    <row r="130" ht="23.25" customHeight="1">
      <c r="A130" s="330"/>
      <c r="B130" s="330"/>
      <c r="C130" s="330"/>
      <c r="D130" s="330"/>
      <c r="E130" s="330"/>
      <c r="F130" s="330"/>
      <c r="G130" s="330"/>
      <c r="H130" s="330"/>
      <c r="I130" s="330"/>
      <c r="J130" s="330"/>
      <c r="K130" s="330"/>
      <c r="L130" s="330"/>
      <c r="M130" s="330"/>
      <c r="N130" s="330"/>
      <c r="O130" s="330"/>
      <c r="P130" s="330"/>
      <c r="Q130" s="330"/>
      <c r="R130" s="330"/>
      <c r="S130" s="330"/>
      <c r="T130" s="330"/>
      <c r="U130" s="330"/>
      <c r="V130" s="330"/>
      <c r="W130" s="330"/>
      <c r="X130" s="330"/>
      <c r="Y130" s="330"/>
      <c r="Z130" s="330"/>
      <c r="AA130" s="330"/>
      <c r="AB130" s="330"/>
      <c r="AC130" s="330"/>
      <c r="AD130" s="330"/>
    </row>
    <row r="131" ht="23.25" customHeight="1">
      <c r="A131" s="330"/>
      <c r="B131" s="330"/>
      <c r="C131" s="330"/>
      <c r="D131" s="330"/>
      <c r="E131" s="330"/>
      <c r="F131" s="330"/>
      <c r="G131" s="330"/>
      <c r="H131" s="330"/>
      <c r="I131" s="330"/>
      <c r="J131" s="330"/>
      <c r="K131" s="330"/>
      <c r="L131" s="330"/>
      <c r="M131" s="330"/>
      <c r="N131" s="330"/>
      <c r="O131" s="330"/>
      <c r="P131" s="330"/>
      <c r="Q131" s="330"/>
      <c r="R131" s="330"/>
      <c r="S131" s="330"/>
      <c r="T131" s="330"/>
      <c r="U131" s="330"/>
      <c r="V131" s="330"/>
      <c r="W131" s="330"/>
      <c r="X131" s="330"/>
      <c r="Y131" s="330"/>
      <c r="Z131" s="330"/>
      <c r="AA131" s="330"/>
      <c r="AB131" s="330"/>
      <c r="AC131" s="330"/>
      <c r="AD131" s="330"/>
    </row>
    <row r="132" ht="23.25" customHeight="1">
      <c r="A132" s="330"/>
      <c r="B132" s="330"/>
      <c r="C132" s="330"/>
      <c r="D132" s="330"/>
      <c r="E132" s="330"/>
      <c r="F132" s="330"/>
      <c r="G132" s="330"/>
      <c r="H132" s="330"/>
      <c r="I132" s="330"/>
      <c r="J132" s="330"/>
      <c r="K132" s="330"/>
      <c r="L132" s="330"/>
      <c r="M132" s="330"/>
      <c r="N132" s="330"/>
      <c r="O132" s="330"/>
      <c r="P132" s="330"/>
      <c r="Q132" s="330"/>
      <c r="R132" s="330"/>
      <c r="S132" s="330"/>
      <c r="T132" s="330"/>
      <c r="U132" s="330"/>
      <c r="V132" s="330"/>
      <c r="W132" s="330"/>
      <c r="X132" s="330"/>
      <c r="Y132" s="330"/>
      <c r="Z132" s="330"/>
      <c r="AA132" s="330"/>
      <c r="AB132" s="330"/>
      <c r="AC132" s="330"/>
      <c r="AD132" s="330"/>
    </row>
    <row r="133" ht="23.25" customHeight="1">
      <c r="A133" s="330"/>
      <c r="B133" s="330"/>
      <c r="C133" s="330"/>
      <c r="D133" s="330"/>
      <c r="E133" s="330"/>
      <c r="F133" s="330"/>
      <c r="G133" s="330"/>
      <c r="H133" s="330"/>
      <c r="I133" s="330"/>
      <c r="J133" s="330"/>
      <c r="K133" s="330"/>
      <c r="L133" s="330"/>
      <c r="M133" s="330"/>
      <c r="N133" s="330"/>
      <c r="O133" s="330"/>
      <c r="P133" s="330"/>
      <c r="Q133" s="330"/>
      <c r="R133" s="330"/>
      <c r="S133" s="330"/>
      <c r="T133" s="330"/>
      <c r="U133" s="330"/>
      <c r="V133" s="330"/>
      <c r="W133" s="330"/>
      <c r="X133" s="330"/>
      <c r="Y133" s="330"/>
      <c r="Z133" s="330"/>
      <c r="AA133" s="330"/>
      <c r="AB133" s="330"/>
      <c r="AC133" s="330"/>
      <c r="AD133" s="330"/>
    </row>
    <row r="134" ht="23.25" customHeight="1">
      <c r="A134" s="330"/>
      <c r="B134" s="330"/>
      <c r="C134" s="330"/>
      <c r="D134" s="330"/>
      <c r="E134" s="330"/>
      <c r="F134" s="330"/>
      <c r="G134" s="330"/>
      <c r="H134" s="330"/>
      <c r="I134" s="330"/>
      <c r="J134" s="330"/>
      <c r="K134" s="330"/>
      <c r="L134" s="330"/>
      <c r="M134" s="330"/>
      <c r="N134" s="330"/>
      <c r="O134" s="330"/>
      <c r="P134" s="330"/>
      <c r="Q134" s="330"/>
      <c r="R134" s="330"/>
      <c r="S134" s="330"/>
      <c r="T134" s="330"/>
      <c r="U134" s="330"/>
      <c r="V134" s="330"/>
      <c r="W134" s="330"/>
      <c r="X134" s="330"/>
      <c r="Y134" s="330"/>
      <c r="Z134" s="330"/>
      <c r="AA134" s="330"/>
      <c r="AB134" s="330"/>
      <c r="AC134" s="330"/>
      <c r="AD134" s="330"/>
    </row>
    <row r="135" ht="23.25" customHeight="1">
      <c r="A135" s="330"/>
      <c r="B135" s="330"/>
      <c r="C135" s="330"/>
      <c r="D135" s="330"/>
      <c r="E135" s="330"/>
      <c r="F135" s="330"/>
      <c r="G135" s="330"/>
      <c r="H135" s="330"/>
      <c r="I135" s="330"/>
      <c r="J135" s="330"/>
      <c r="K135" s="330"/>
      <c r="L135" s="330"/>
      <c r="M135" s="330"/>
      <c r="N135" s="330"/>
      <c r="O135" s="330"/>
      <c r="P135" s="330"/>
      <c r="Q135" s="330"/>
      <c r="R135" s="330"/>
      <c r="S135" s="330"/>
      <c r="T135" s="330"/>
      <c r="U135" s="330"/>
      <c r="V135" s="330"/>
      <c r="W135" s="330"/>
      <c r="X135" s="330"/>
      <c r="Y135" s="330"/>
      <c r="Z135" s="330"/>
      <c r="AA135" s="330"/>
      <c r="AB135" s="330"/>
      <c r="AC135" s="330"/>
      <c r="AD135" s="330"/>
    </row>
    <row r="136" ht="23.25" customHeight="1">
      <c r="A136" s="330"/>
      <c r="B136" s="330"/>
      <c r="C136" s="330"/>
      <c r="D136" s="330"/>
      <c r="E136" s="330"/>
      <c r="F136" s="330"/>
      <c r="G136" s="330"/>
      <c r="H136" s="330"/>
      <c r="I136" s="330"/>
      <c r="J136" s="330"/>
      <c r="K136" s="330"/>
      <c r="L136" s="330"/>
      <c r="M136" s="330"/>
      <c r="N136" s="330"/>
      <c r="O136" s="330"/>
      <c r="P136" s="330"/>
      <c r="Q136" s="330"/>
      <c r="R136" s="330"/>
      <c r="S136" s="330"/>
      <c r="T136" s="330"/>
      <c r="U136" s="330"/>
      <c r="V136" s="330"/>
      <c r="W136" s="330"/>
      <c r="X136" s="330"/>
      <c r="Y136" s="330"/>
      <c r="Z136" s="330"/>
      <c r="AA136" s="330"/>
      <c r="AB136" s="330"/>
      <c r="AC136" s="330"/>
      <c r="AD136" s="330"/>
    </row>
    <row r="137" ht="23.25" customHeight="1">
      <c r="A137" s="330"/>
      <c r="B137" s="330"/>
      <c r="C137" s="330"/>
      <c r="D137" s="330"/>
      <c r="E137" s="330"/>
      <c r="F137" s="330"/>
      <c r="G137" s="330"/>
      <c r="H137" s="330"/>
      <c r="I137" s="330"/>
      <c r="J137" s="330"/>
      <c r="K137" s="330"/>
      <c r="L137" s="330"/>
      <c r="M137" s="330"/>
      <c r="N137" s="330"/>
      <c r="O137" s="330"/>
      <c r="P137" s="330"/>
      <c r="Q137" s="330"/>
      <c r="R137" s="330"/>
      <c r="S137" s="330"/>
      <c r="T137" s="330"/>
      <c r="U137" s="330"/>
      <c r="V137" s="330"/>
      <c r="W137" s="330"/>
      <c r="X137" s="330"/>
      <c r="Y137" s="330"/>
      <c r="Z137" s="330"/>
      <c r="AA137" s="330"/>
      <c r="AB137" s="330"/>
      <c r="AC137" s="330"/>
      <c r="AD137" s="330"/>
    </row>
    <row r="138" ht="23.25" customHeight="1">
      <c r="A138" s="330"/>
      <c r="B138" s="330"/>
      <c r="C138" s="330"/>
      <c r="D138" s="330"/>
      <c r="E138" s="330"/>
      <c r="F138" s="330"/>
      <c r="G138" s="330"/>
      <c r="H138" s="330"/>
      <c r="I138" s="330"/>
      <c r="J138" s="330"/>
      <c r="K138" s="330"/>
      <c r="L138" s="330"/>
      <c r="M138" s="330"/>
      <c r="N138" s="330"/>
      <c r="O138" s="330"/>
      <c r="P138" s="330"/>
      <c r="Q138" s="330"/>
      <c r="R138" s="330"/>
      <c r="S138" s="330"/>
      <c r="T138" s="330"/>
      <c r="U138" s="330"/>
      <c r="V138" s="330"/>
      <c r="W138" s="330"/>
      <c r="X138" s="330"/>
      <c r="Y138" s="330"/>
      <c r="Z138" s="330"/>
      <c r="AA138" s="330"/>
      <c r="AB138" s="330"/>
      <c r="AC138" s="330"/>
      <c r="AD138" s="330"/>
    </row>
    <row r="139" ht="23.25" customHeight="1">
      <c r="A139" s="330"/>
      <c r="B139" s="330"/>
      <c r="C139" s="330"/>
      <c r="D139" s="330"/>
      <c r="E139" s="330"/>
      <c r="F139" s="330"/>
      <c r="G139" s="330"/>
      <c r="H139" s="330"/>
      <c r="I139" s="330"/>
      <c r="J139" s="330"/>
      <c r="K139" s="330"/>
      <c r="L139" s="330"/>
      <c r="M139" s="330"/>
      <c r="N139" s="330"/>
      <c r="O139" s="330"/>
      <c r="P139" s="330"/>
      <c r="Q139" s="330"/>
      <c r="R139" s="330"/>
      <c r="S139" s="330"/>
      <c r="T139" s="330"/>
      <c r="U139" s="330"/>
      <c r="V139" s="330"/>
      <c r="W139" s="330"/>
      <c r="X139" s="330"/>
      <c r="Y139" s="330"/>
      <c r="Z139" s="330"/>
      <c r="AA139" s="330"/>
      <c r="AB139" s="330"/>
      <c r="AC139" s="330"/>
      <c r="AD139" s="330"/>
    </row>
    <row r="140" ht="23.25" customHeight="1">
      <c r="A140" s="330"/>
      <c r="B140" s="330"/>
      <c r="C140" s="330"/>
      <c r="D140" s="330"/>
      <c r="E140" s="330"/>
      <c r="F140" s="330"/>
      <c r="G140" s="330"/>
      <c r="H140" s="330"/>
      <c r="I140" s="330"/>
      <c r="J140" s="330"/>
      <c r="K140" s="330"/>
      <c r="L140" s="330"/>
      <c r="M140" s="330"/>
      <c r="N140" s="330"/>
      <c r="O140" s="330"/>
      <c r="P140" s="330"/>
      <c r="Q140" s="330"/>
      <c r="R140" s="330"/>
      <c r="S140" s="330"/>
      <c r="T140" s="330"/>
      <c r="U140" s="330"/>
      <c r="V140" s="330"/>
      <c r="W140" s="330"/>
      <c r="X140" s="330"/>
      <c r="Y140" s="330"/>
      <c r="Z140" s="330"/>
      <c r="AA140" s="330"/>
      <c r="AB140" s="330"/>
      <c r="AC140" s="330"/>
      <c r="AD140" s="330"/>
    </row>
    <row r="141" ht="23.25" customHeight="1">
      <c r="A141" s="330"/>
      <c r="B141" s="330"/>
      <c r="C141" s="330"/>
      <c r="D141" s="330"/>
      <c r="E141" s="330"/>
      <c r="F141" s="330"/>
      <c r="G141" s="330"/>
      <c r="H141" s="330"/>
      <c r="I141" s="330"/>
      <c r="J141" s="330"/>
      <c r="K141" s="330"/>
      <c r="L141" s="330"/>
      <c r="M141" s="330"/>
      <c r="N141" s="330"/>
      <c r="O141" s="330"/>
      <c r="P141" s="330"/>
      <c r="Q141" s="330"/>
      <c r="R141" s="330"/>
      <c r="S141" s="330"/>
      <c r="T141" s="330"/>
      <c r="U141" s="330"/>
      <c r="V141" s="330"/>
      <c r="W141" s="330"/>
      <c r="X141" s="330"/>
      <c r="Y141" s="330"/>
      <c r="Z141" s="330"/>
      <c r="AA141" s="330"/>
      <c r="AB141" s="330"/>
      <c r="AC141" s="330"/>
      <c r="AD141" s="330"/>
    </row>
    <row r="142" ht="23.25" customHeight="1">
      <c r="A142" s="330"/>
      <c r="B142" s="330"/>
      <c r="C142" s="330"/>
      <c r="D142" s="330"/>
      <c r="E142" s="330"/>
      <c r="F142" s="330"/>
      <c r="G142" s="330"/>
      <c r="H142" s="330"/>
      <c r="I142" s="330"/>
      <c r="J142" s="330"/>
      <c r="K142" s="330"/>
      <c r="L142" s="330"/>
      <c r="M142" s="330"/>
      <c r="N142" s="330"/>
      <c r="O142" s="330"/>
      <c r="P142" s="330"/>
      <c r="Q142" s="330"/>
      <c r="R142" s="330"/>
      <c r="S142" s="330"/>
      <c r="T142" s="330"/>
      <c r="U142" s="330"/>
      <c r="V142" s="330"/>
      <c r="W142" s="330"/>
      <c r="X142" s="330"/>
      <c r="Y142" s="330"/>
      <c r="Z142" s="330"/>
      <c r="AA142" s="330"/>
      <c r="AB142" s="330"/>
      <c r="AC142" s="330"/>
      <c r="AD142" s="330"/>
    </row>
    <row r="143" ht="23.25" customHeight="1">
      <c r="A143" s="330"/>
      <c r="B143" s="330"/>
      <c r="C143" s="330"/>
      <c r="D143" s="330"/>
      <c r="E143" s="330"/>
      <c r="F143" s="330"/>
      <c r="G143" s="330"/>
      <c r="H143" s="330"/>
      <c r="I143" s="330"/>
      <c r="J143" s="330"/>
      <c r="K143" s="330"/>
      <c r="L143" s="330"/>
      <c r="M143" s="330"/>
      <c r="N143" s="330"/>
      <c r="O143" s="330"/>
      <c r="P143" s="330"/>
      <c r="Q143" s="330"/>
      <c r="R143" s="330"/>
      <c r="S143" s="330"/>
      <c r="T143" s="330"/>
      <c r="U143" s="330"/>
      <c r="V143" s="330"/>
      <c r="W143" s="330"/>
      <c r="X143" s="330"/>
      <c r="Y143" s="330"/>
      <c r="Z143" s="330"/>
      <c r="AA143" s="330"/>
      <c r="AB143" s="330"/>
      <c r="AC143" s="330"/>
      <c r="AD143" s="330"/>
    </row>
    <row r="144" ht="23.25" customHeight="1">
      <c r="A144" s="330"/>
      <c r="B144" s="330"/>
      <c r="C144" s="330"/>
      <c r="D144" s="330"/>
      <c r="E144" s="330"/>
      <c r="F144" s="330"/>
      <c r="G144" s="330"/>
      <c r="H144" s="330"/>
      <c r="I144" s="330"/>
      <c r="J144" s="330"/>
      <c r="K144" s="330"/>
      <c r="L144" s="330"/>
      <c r="M144" s="330"/>
      <c r="N144" s="330"/>
      <c r="O144" s="330"/>
      <c r="P144" s="330"/>
      <c r="Q144" s="330"/>
      <c r="R144" s="330"/>
      <c r="S144" s="330"/>
      <c r="T144" s="330"/>
      <c r="U144" s="330"/>
      <c r="V144" s="330"/>
      <c r="W144" s="330"/>
      <c r="X144" s="330"/>
      <c r="Y144" s="330"/>
      <c r="Z144" s="330"/>
      <c r="AA144" s="330"/>
      <c r="AB144" s="330"/>
      <c r="AC144" s="330"/>
      <c r="AD144" s="330"/>
    </row>
    <row r="145" ht="23.25" customHeight="1">
      <c r="A145" s="330"/>
      <c r="B145" s="330"/>
      <c r="C145" s="330"/>
      <c r="D145" s="330"/>
      <c r="E145" s="330"/>
      <c r="F145" s="330"/>
      <c r="G145" s="330"/>
      <c r="H145" s="330"/>
      <c r="I145" s="330"/>
      <c r="J145" s="330"/>
      <c r="K145" s="330"/>
      <c r="L145" s="330"/>
      <c r="M145" s="330"/>
      <c r="N145" s="330"/>
      <c r="O145" s="330"/>
      <c r="P145" s="330"/>
      <c r="Q145" s="330"/>
      <c r="R145" s="330"/>
      <c r="S145" s="330"/>
      <c r="T145" s="330"/>
      <c r="U145" s="330"/>
      <c r="V145" s="330"/>
      <c r="W145" s="330"/>
      <c r="X145" s="330"/>
      <c r="Y145" s="330"/>
      <c r="Z145" s="330"/>
      <c r="AA145" s="330"/>
      <c r="AB145" s="330"/>
      <c r="AC145" s="330"/>
      <c r="AD145" s="330"/>
    </row>
    <row r="146" ht="23.25" customHeight="1">
      <c r="A146" s="330"/>
      <c r="B146" s="330"/>
      <c r="C146" s="330"/>
      <c r="D146" s="330"/>
      <c r="E146" s="330"/>
      <c r="F146" s="330"/>
      <c r="G146" s="330"/>
      <c r="H146" s="330"/>
      <c r="I146" s="330"/>
      <c r="J146" s="330"/>
      <c r="K146" s="330"/>
      <c r="L146" s="330"/>
      <c r="M146" s="330"/>
      <c r="N146" s="330"/>
      <c r="O146" s="330"/>
      <c r="P146" s="330"/>
      <c r="Q146" s="330"/>
      <c r="R146" s="330"/>
      <c r="S146" s="330"/>
      <c r="T146" s="330"/>
      <c r="U146" s="330"/>
      <c r="V146" s="330"/>
      <c r="W146" s="330"/>
      <c r="X146" s="330"/>
      <c r="Y146" s="330"/>
      <c r="Z146" s="330"/>
      <c r="AA146" s="330"/>
      <c r="AB146" s="330"/>
      <c r="AC146" s="330"/>
      <c r="AD146" s="330"/>
    </row>
    <row r="147" ht="23.25" customHeight="1">
      <c r="A147" s="330"/>
      <c r="B147" s="330"/>
      <c r="C147" s="330"/>
      <c r="D147" s="330"/>
      <c r="E147" s="330"/>
      <c r="F147" s="330"/>
      <c r="G147" s="330"/>
      <c r="H147" s="330"/>
      <c r="I147" s="330"/>
      <c r="J147" s="330"/>
      <c r="K147" s="330"/>
      <c r="L147" s="330"/>
      <c r="M147" s="330"/>
      <c r="N147" s="330"/>
      <c r="O147" s="330"/>
      <c r="P147" s="330"/>
      <c r="Q147" s="330"/>
      <c r="R147" s="330"/>
      <c r="S147" s="330"/>
      <c r="T147" s="330"/>
      <c r="U147" s="330"/>
      <c r="V147" s="330"/>
      <c r="W147" s="330"/>
      <c r="X147" s="330"/>
      <c r="Y147" s="330"/>
      <c r="Z147" s="330"/>
      <c r="AA147" s="330"/>
      <c r="AB147" s="330"/>
      <c r="AC147" s="330"/>
      <c r="AD147" s="330"/>
    </row>
    <row r="148" ht="23.25" customHeight="1">
      <c r="A148" s="330"/>
      <c r="B148" s="330"/>
      <c r="C148" s="330"/>
      <c r="D148" s="330"/>
      <c r="E148" s="330"/>
      <c r="F148" s="330"/>
      <c r="G148" s="330"/>
      <c r="H148" s="330"/>
      <c r="I148" s="330"/>
      <c r="J148" s="330"/>
      <c r="K148" s="330"/>
      <c r="L148" s="330"/>
      <c r="M148" s="330"/>
      <c r="N148" s="330"/>
      <c r="O148" s="330"/>
      <c r="P148" s="330"/>
      <c r="Q148" s="330"/>
      <c r="R148" s="330"/>
      <c r="S148" s="330"/>
      <c r="T148" s="330"/>
      <c r="U148" s="330"/>
      <c r="V148" s="330"/>
      <c r="W148" s="330"/>
      <c r="X148" s="330"/>
      <c r="Y148" s="330"/>
      <c r="Z148" s="330"/>
      <c r="AA148" s="330"/>
      <c r="AB148" s="330"/>
      <c r="AC148" s="330"/>
      <c r="AD148" s="330"/>
    </row>
    <row r="149" ht="23.25" customHeight="1">
      <c r="A149" s="330"/>
      <c r="B149" s="330"/>
      <c r="C149" s="330"/>
      <c r="D149" s="330"/>
      <c r="E149" s="330"/>
      <c r="F149" s="330"/>
      <c r="G149" s="330"/>
      <c r="H149" s="330"/>
      <c r="I149" s="330"/>
      <c r="J149" s="330"/>
      <c r="K149" s="330"/>
      <c r="L149" s="330"/>
      <c r="M149" s="330"/>
      <c r="N149" s="330"/>
      <c r="O149" s="330"/>
      <c r="P149" s="330"/>
      <c r="Q149" s="330"/>
      <c r="R149" s="330"/>
      <c r="S149" s="330"/>
      <c r="T149" s="330"/>
      <c r="U149" s="330"/>
      <c r="V149" s="330"/>
      <c r="W149" s="330"/>
      <c r="X149" s="330"/>
      <c r="Y149" s="330"/>
      <c r="Z149" s="330"/>
      <c r="AA149" s="330"/>
      <c r="AB149" s="330"/>
      <c r="AC149" s="330"/>
      <c r="AD149" s="330"/>
    </row>
    <row r="150" ht="23.25" customHeight="1">
      <c r="A150" s="330"/>
      <c r="B150" s="330"/>
      <c r="C150" s="330"/>
      <c r="D150" s="330"/>
      <c r="E150" s="330"/>
      <c r="F150" s="330"/>
      <c r="G150" s="330"/>
      <c r="H150" s="330"/>
      <c r="I150" s="330"/>
      <c r="J150" s="330"/>
      <c r="K150" s="330"/>
      <c r="L150" s="330"/>
      <c r="M150" s="330"/>
      <c r="N150" s="330"/>
      <c r="O150" s="330"/>
      <c r="P150" s="330"/>
      <c r="Q150" s="330"/>
      <c r="R150" s="330"/>
      <c r="S150" s="330"/>
      <c r="T150" s="330"/>
      <c r="U150" s="330"/>
      <c r="V150" s="330"/>
      <c r="W150" s="330"/>
      <c r="X150" s="330"/>
      <c r="Y150" s="330"/>
      <c r="Z150" s="330"/>
      <c r="AA150" s="330"/>
      <c r="AB150" s="330"/>
      <c r="AC150" s="330"/>
      <c r="AD150" s="330"/>
    </row>
    <row r="151" ht="23.25" customHeight="1">
      <c r="A151" s="330"/>
      <c r="B151" s="330"/>
      <c r="C151" s="330"/>
      <c r="D151" s="330"/>
      <c r="E151" s="330"/>
      <c r="F151" s="330"/>
      <c r="G151" s="330"/>
      <c r="H151" s="330"/>
      <c r="I151" s="330"/>
      <c r="J151" s="330"/>
      <c r="K151" s="330"/>
      <c r="L151" s="330"/>
      <c r="M151" s="330"/>
      <c r="N151" s="330"/>
      <c r="O151" s="330"/>
      <c r="P151" s="330"/>
      <c r="Q151" s="330"/>
      <c r="R151" s="330"/>
      <c r="S151" s="330"/>
      <c r="T151" s="330"/>
      <c r="U151" s="330"/>
      <c r="V151" s="330"/>
      <c r="W151" s="330"/>
      <c r="X151" s="330"/>
      <c r="Y151" s="330"/>
      <c r="Z151" s="330"/>
      <c r="AA151" s="330"/>
      <c r="AB151" s="330"/>
      <c r="AC151" s="330"/>
      <c r="AD151" s="330"/>
    </row>
    <row r="152" ht="23.25" customHeight="1">
      <c r="A152" s="330"/>
      <c r="B152" s="330"/>
      <c r="C152" s="330"/>
      <c r="D152" s="330"/>
      <c r="E152" s="330"/>
      <c r="F152" s="330"/>
      <c r="G152" s="330"/>
      <c r="H152" s="330"/>
      <c r="I152" s="330"/>
      <c r="J152" s="330"/>
      <c r="K152" s="330"/>
      <c r="L152" s="330"/>
      <c r="M152" s="330"/>
      <c r="N152" s="330"/>
      <c r="O152" s="330"/>
      <c r="P152" s="330"/>
      <c r="Q152" s="330"/>
      <c r="R152" s="330"/>
      <c r="S152" s="330"/>
      <c r="T152" s="330"/>
      <c r="U152" s="330"/>
      <c r="V152" s="330"/>
      <c r="W152" s="330"/>
      <c r="X152" s="330"/>
      <c r="Y152" s="330"/>
      <c r="Z152" s="330"/>
      <c r="AA152" s="330"/>
      <c r="AB152" s="330"/>
      <c r="AC152" s="330"/>
      <c r="AD152" s="330"/>
    </row>
    <row r="153" ht="23.25" customHeight="1">
      <c r="A153" s="330"/>
      <c r="B153" s="330"/>
      <c r="C153" s="330"/>
      <c r="D153" s="330"/>
      <c r="E153" s="330"/>
      <c r="F153" s="330"/>
      <c r="G153" s="330"/>
      <c r="H153" s="330"/>
      <c r="I153" s="330"/>
      <c r="J153" s="330"/>
      <c r="K153" s="330"/>
      <c r="L153" s="330"/>
      <c r="M153" s="330"/>
      <c r="N153" s="330"/>
      <c r="O153" s="330"/>
      <c r="P153" s="330"/>
      <c r="Q153" s="330"/>
      <c r="R153" s="330"/>
      <c r="S153" s="330"/>
      <c r="T153" s="330"/>
      <c r="U153" s="330"/>
      <c r="V153" s="330"/>
      <c r="W153" s="330"/>
      <c r="X153" s="330"/>
      <c r="Y153" s="330"/>
      <c r="Z153" s="330"/>
      <c r="AA153" s="330"/>
      <c r="AB153" s="330"/>
      <c r="AC153" s="330"/>
      <c r="AD153" s="330"/>
    </row>
    <row r="154" ht="23.25" customHeight="1">
      <c r="A154" s="330"/>
      <c r="B154" s="330"/>
      <c r="C154" s="330"/>
      <c r="D154" s="330"/>
      <c r="E154" s="330"/>
      <c r="F154" s="330"/>
      <c r="G154" s="330"/>
      <c r="H154" s="330"/>
      <c r="I154" s="330"/>
      <c r="J154" s="330"/>
      <c r="K154" s="330"/>
      <c r="L154" s="330"/>
      <c r="M154" s="330"/>
      <c r="N154" s="330"/>
      <c r="O154" s="330"/>
      <c r="P154" s="330"/>
      <c r="Q154" s="330"/>
      <c r="R154" s="330"/>
      <c r="S154" s="330"/>
      <c r="T154" s="330"/>
      <c r="U154" s="330"/>
      <c r="V154" s="330"/>
      <c r="W154" s="330"/>
      <c r="X154" s="330"/>
      <c r="Y154" s="330"/>
      <c r="Z154" s="330"/>
      <c r="AA154" s="330"/>
      <c r="AB154" s="330"/>
      <c r="AC154" s="330"/>
      <c r="AD154" s="330"/>
    </row>
    <row r="155" ht="23.25" customHeight="1">
      <c r="A155" s="330"/>
      <c r="B155" s="330"/>
      <c r="C155" s="330"/>
      <c r="D155" s="330"/>
      <c r="E155" s="330"/>
      <c r="F155" s="330"/>
      <c r="G155" s="330"/>
      <c r="H155" s="330"/>
      <c r="I155" s="330"/>
      <c r="J155" s="330"/>
      <c r="K155" s="330"/>
      <c r="L155" s="330"/>
      <c r="M155" s="330"/>
      <c r="N155" s="330"/>
      <c r="O155" s="330"/>
      <c r="P155" s="330"/>
      <c r="Q155" s="330"/>
      <c r="R155" s="330"/>
      <c r="S155" s="330"/>
      <c r="T155" s="330"/>
      <c r="U155" s="330"/>
      <c r="V155" s="330"/>
      <c r="W155" s="330"/>
      <c r="X155" s="330"/>
      <c r="Y155" s="330"/>
      <c r="Z155" s="330"/>
      <c r="AA155" s="330"/>
      <c r="AB155" s="330"/>
      <c r="AC155" s="330"/>
      <c r="AD155" s="330"/>
    </row>
    <row r="156" ht="23.25" customHeight="1">
      <c r="A156" s="330"/>
      <c r="B156" s="330"/>
      <c r="C156" s="330"/>
      <c r="D156" s="330"/>
      <c r="E156" s="330"/>
      <c r="F156" s="330"/>
      <c r="G156" s="330"/>
      <c r="H156" s="330"/>
      <c r="I156" s="330"/>
      <c r="J156" s="330"/>
      <c r="K156" s="330"/>
      <c r="L156" s="330"/>
      <c r="M156" s="330"/>
      <c r="N156" s="330"/>
      <c r="O156" s="330"/>
      <c r="P156" s="330"/>
      <c r="Q156" s="330"/>
      <c r="R156" s="330"/>
      <c r="S156" s="330"/>
      <c r="T156" s="330"/>
      <c r="U156" s="330"/>
      <c r="V156" s="330"/>
      <c r="W156" s="330"/>
      <c r="X156" s="330"/>
      <c r="Y156" s="330"/>
      <c r="Z156" s="330"/>
      <c r="AA156" s="330"/>
      <c r="AB156" s="330"/>
      <c r="AC156" s="330"/>
      <c r="AD156" s="330"/>
    </row>
    <row r="157" ht="23.25" customHeight="1">
      <c r="A157" s="330"/>
      <c r="B157" s="330"/>
      <c r="C157" s="330"/>
      <c r="D157" s="330"/>
      <c r="E157" s="330"/>
      <c r="F157" s="330"/>
      <c r="G157" s="330"/>
      <c r="H157" s="330"/>
      <c r="I157" s="330"/>
      <c r="J157" s="330"/>
      <c r="K157" s="330"/>
      <c r="L157" s="330"/>
      <c r="M157" s="330"/>
      <c r="N157" s="330"/>
      <c r="O157" s="330"/>
      <c r="P157" s="330"/>
      <c r="Q157" s="330"/>
      <c r="R157" s="330"/>
      <c r="S157" s="330"/>
      <c r="T157" s="330"/>
      <c r="U157" s="330"/>
      <c r="V157" s="330"/>
      <c r="W157" s="330"/>
      <c r="X157" s="330"/>
      <c r="Y157" s="330"/>
      <c r="Z157" s="330"/>
      <c r="AA157" s="330"/>
      <c r="AB157" s="330"/>
      <c r="AC157" s="330"/>
      <c r="AD157" s="330"/>
    </row>
    <row r="158" ht="23.25" customHeight="1">
      <c r="A158" s="330"/>
      <c r="B158" s="330"/>
      <c r="C158" s="330"/>
      <c r="D158" s="330"/>
      <c r="E158" s="330"/>
      <c r="F158" s="330"/>
      <c r="G158" s="330"/>
      <c r="H158" s="330"/>
      <c r="I158" s="330"/>
      <c r="J158" s="330"/>
      <c r="K158" s="330"/>
      <c r="L158" s="330"/>
      <c r="M158" s="330"/>
      <c r="N158" s="330"/>
      <c r="O158" s="330"/>
      <c r="P158" s="330"/>
      <c r="Q158" s="330"/>
      <c r="R158" s="330"/>
      <c r="S158" s="330"/>
      <c r="T158" s="330"/>
      <c r="U158" s="330"/>
      <c r="V158" s="330"/>
      <c r="W158" s="330"/>
      <c r="X158" s="330"/>
      <c r="Y158" s="330"/>
      <c r="Z158" s="330"/>
      <c r="AA158" s="330"/>
      <c r="AB158" s="330"/>
      <c r="AC158" s="330"/>
      <c r="AD158" s="330"/>
    </row>
    <row r="159" ht="23.25" customHeight="1">
      <c r="A159" s="330"/>
      <c r="B159" s="330"/>
      <c r="C159" s="330"/>
      <c r="D159" s="330"/>
      <c r="E159" s="330"/>
      <c r="F159" s="330"/>
      <c r="G159" s="330"/>
      <c r="H159" s="330"/>
      <c r="I159" s="330"/>
      <c r="J159" s="330"/>
      <c r="K159" s="330"/>
      <c r="L159" s="330"/>
      <c r="M159" s="330"/>
      <c r="N159" s="330"/>
      <c r="O159" s="330"/>
      <c r="P159" s="330"/>
      <c r="Q159" s="330"/>
      <c r="R159" s="330"/>
      <c r="S159" s="330"/>
      <c r="T159" s="330"/>
      <c r="U159" s="330"/>
      <c r="V159" s="330"/>
      <c r="W159" s="330"/>
      <c r="X159" s="330"/>
      <c r="Y159" s="330"/>
      <c r="Z159" s="330"/>
      <c r="AA159" s="330"/>
      <c r="AB159" s="330"/>
      <c r="AC159" s="330"/>
      <c r="AD159" s="330"/>
    </row>
    <row r="160" ht="23.25" customHeight="1">
      <c r="A160" s="330"/>
      <c r="B160" s="330"/>
      <c r="C160" s="330"/>
      <c r="D160" s="330"/>
      <c r="E160" s="330"/>
      <c r="F160" s="330"/>
      <c r="G160" s="330"/>
      <c r="H160" s="330"/>
      <c r="I160" s="330"/>
      <c r="J160" s="330"/>
      <c r="K160" s="330"/>
      <c r="L160" s="330"/>
      <c r="M160" s="330"/>
      <c r="N160" s="330"/>
      <c r="O160" s="330"/>
      <c r="P160" s="330"/>
      <c r="Q160" s="330"/>
      <c r="R160" s="330"/>
      <c r="S160" s="330"/>
      <c r="T160" s="330"/>
      <c r="U160" s="330"/>
      <c r="V160" s="330"/>
      <c r="W160" s="330"/>
      <c r="X160" s="330"/>
      <c r="Y160" s="330"/>
      <c r="Z160" s="330"/>
      <c r="AA160" s="330"/>
      <c r="AB160" s="330"/>
      <c r="AC160" s="330"/>
      <c r="AD160" s="330"/>
    </row>
    <row r="161" ht="23.25" customHeight="1">
      <c r="A161" s="330"/>
      <c r="B161" s="330"/>
      <c r="C161" s="330"/>
      <c r="D161" s="330"/>
      <c r="E161" s="330"/>
      <c r="F161" s="330"/>
      <c r="G161" s="330"/>
      <c r="H161" s="330"/>
      <c r="I161" s="330"/>
      <c r="J161" s="330"/>
      <c r="K161" s="330"/>
      <c r="L161" s="330"/>
      <c r="M161" s="330"/>
      <c r="N161" s="330"/>
      <c r="O161" s="330"/>
      <c r="P161" s="330"/>
      <c r="Q161" s="330"/>
      <c r="R161" s="330"/>
      <c r="S161" s="330"/>
      <c r="T161" s="330"/>
      <c r="U161" s="330"/>
      <c r="V161" s="330"/>
      <c r="W161" s="330"/>
      <c r="X161" s="330"/>
      <c r="Y161" s="330"/>
      <c r="Z161" s="330"/>
      <c r="AA161" s="330"/>
      <c r="AB161" s="330"/>
      <c r="AC161" s="330"/>
      <c r="AD161" s="330"/>
    </row>
    <row r="162" ht="23.25" customHeight="1">
      <c r="A162" s="330"/>
      <c r="B162" s="330"/>
      <c r="C162" s="330"/>
      <c r="D162" s="330"/>
      <c r="E162" s="330"/>
      <c r="F162" s="330"/>
      <c r="G162" s="330"/>
      <c r="H162" s="330"/>
      <c r="I162" s="330"/>
      <c r="J162" s="330"/>
      <c r="K162" s="330"/>
      <c r="L162" s="330"/>
      <c r="M162" s="330"/>
      <c r="N162" s="330"/>
      <c r="O162" s="330"/>
      <c r="P162" s="330"/>
      <c r="Q162" s="330"/>
      <c r="R162" s="330"/>
      <c r="S162" s="330"/>
      <c r="T162" s="330"/>
      <c r="U162" s="330"/>
      <c r="V162" s="330"/>
      <c r="W162" s="330"/>
      <c r="X162" s="330"/>
      <c r="Y162" s="330"/>
      <c r="Z162" s="330"/>
      <c r="AA162" s="330"/>
      <c r="AB162" s="330"/>
      <c r="AC162" s="330"/>
      <c r="AD162" s="330"/>
    </row>
    <row r="163" ht="23.25" customHeight="1">
      <c r="A163" s="330"/>
      <c r="B163" s="330"/>
      <c r="C163" s="330"/>
      <c r="D163" s="330"/>
      <c r="E163" s="330"/>
      <c r="F163" s="330"/>
      <c r="G163" s="330"/>
      <c r="H163" s="330"/>
      <c r="I163" s="330"/>
      <c r="J163" s="330"/>
      <c r="K163" s="330"/>
      <c r="L163" s="330"/>
      <c r="M163" s="330"/>
      <c r="N163" s="330"/>
      <c r="O163" s="330"/>
      <c r="P163" s="330"/>
      <c r="Q163" s="330"/>
      <c r="R163" s="330"/>
      <c r="S163" s="330"/>
      <c r="T163" s="330"/>
      <c r="U163" s="330"/>
      <c r="V163" s="330"/>
      <c r="W163" s="330"/>
      <c r="X163" s="330"/>
      <c r="Y163" s="330"/>
      <c r="Z163" s="330"/>
      <c r="AA163" s="330"/>
      <c r="AB163" s="330"/>
      <c r="AC163" s="330"/>
      <c r="AD163" s="330"/>
    </row>
    <row r="164" ht="23.25" customHeight="1">
      <c r="A164" s="330"/>
      <c r="B164" s="330"/>
      <c r="C164" s="330"/>
      <c r="D164" s="330"/>
      <c r="E164" s="330"/>
      <c r="F164" s="330"/>
      <c r="G164" s="330"/>
      <c r="H164" s="330"/>
      <c r="I164" s="330"/>
      <c r="J164" s="330"/>
      <c r="K164" s="330"/>
      <c r="L164" s="330"/>
      <c r="M164" s="330"/>
      <c r="N164" s="330"/>
      <c r="O164" s="330"/>
      <c r="P164" s="330"/>
      <c r="Q164" s="330"/>
      <c r="R164" s="330"/>
      <c r="S164" s="330"/>
      <c r="T164" s="330"/>
      <c r="U164" s="330"/>
      <c r="V164" s="330"/>
      <c r="W164" s="330"/>
      <c r="X164" s="330"/>
      <c r="Y164" s="330"/>
      <c r="Z164" s="330"/>
      <c r="AA164" s="330"/>
      <c r="AB164" s="330"/>
      <c r="AC164" s="330"/>
      <c r="AD164" s="330"/>
    </row>
    <row r="165" ht="23.25" customHeight="1">
      <c r="A165" s="330"/>
      <c r="B165" s="330"/>
      <c r="C165" s="330"/>
      <c r="D165" s="330"/>
      <c r="E165" s="330"/>
      <c r="F165" s="330"/>
      <c r="G165" s="330"/>
      <c r="H165" s="330"/>
      <c r="I165" s="330"/>
      <c r="J165" s="330"/>
      <c r="K165" s="330"/>
      <c r="L165" s="330"/>
      <c r="M165" s="330"/>
      <c r="N165" s="330"/>
      <c r="O165" s="330"/>
      <c r="P165" s="330"/>
      <c r="Q165" s="330"/>
      <c r="R165" s="330"/>
      <c r="S165" s="330"/>
      <c r="T165" s="330"/>
      <c r="U165" s="330"/>
      <c r="V165" s="330"/>
      <c r="W165" s="330"/>
      <c r="X165" s="330"/>
      <c r="Y165" s="330"/>
      <c r="Z165" s="330"/>
      <c r="AA165" s="330"/>
      <c r="AB165" s="330"/>
      <c r="AC165" s="330"/>
      <c r="AD165" s="330"/>
    </row>
    <row r="166" ht="23.25" customHeight="1">
      <c r="A166" s="330"/>
      <c r="B166" s="330"/>
      <c r="C166" s="330"/>
      <c r="D166" s="330"/>
      <c r="E166" s="330"/>
      <c r="F166" s="330"/>
      <c r="G166" s="330"/>
      <c r="H166" s="330"/>
      <c r="I166" s="330"/>
      <c r="J166" s="330"/>
      <c r="K166" s="330"/>
      <c r="L166" s="330"/>
      <c r="M166" s="330"/>
      <c r="N166" s="330"/>
      <c r="O166" s="330"/>
      <c r="P166" s="330"/>
      <c r="Q166" s="330"/>
      <c r="R166" s="330"/>
      <c r="S166" s="330"/>
      <c r="T166" s="330"/>
      <c r="U166" s="330"/>
      <c r="V166" s="330"/>
      <c r="W166" s="330"/>
      <c r="X166" s="330"/>
      <c r="Y166" s="330"/>
      <c r="Z166" s="330"/>
      <c r="AA166" s="330"/>
      <c r="AB166" s="330"/>
      <c r="AC166" s="330"/>
      <c r="AD166" s="330"/>
    </row>
    <row r="167" ht="23.25" customHeight="1">
      <c r="A167" s="330"/>
      <c r="B167" s="330"/>
      <c r="C167" s="330"/>
      <c r="D167" s="330"/>
      <c r="E167" s="330"/>
      <c r="F167" s="330"/>
      <c r="G167" s="330"/>
      <c r="H167" s="330"/>
      <c r="I167" s="330"/>
      <c r="J167" s="330"/>
      <c r="K167" s="330"/>
      <c r="L167" s="330"/>
      <c r="M167" s="330"/>
      <c r="N167" s="330"/>
      <c r="O167" s="330"/>
      <c r="P167" s="330"/>
      <c r="Q167" s="330"/>
      <c r="R167" s="330"/>
      <c r="S167" s="330"/>
      <c r="T167" s="330"/>
      <c r="U167" s="330"/>
      <c r="V167" s="330"/>
      <c r="W167" s="330"/>
      <c r="X167" s="330"/>
      <c r="Y167" s="330"/>
      <c r="Z167" s="330"/>
      <c r="AA167" s="330"/>
      <c r="AB167" s="330"/>
      <c r="AC167" s="330"/>
      <c r="AD167" s="330"/>
    </row>
    <row r="168" ht="23.25" customHeight="1">
      <c r="A168" s="330"/>
      <c r="B168" s="330"/>
      <c r="C168" s="330"/>
      <c r="D168" s="330"/>
      <c r="E168" s="330"/>
      <c r="F168" s="330"/>
      <c r="G168" s="330"/>
      <c r="H168" s="330"/>
      <c r="I168" s="330"/>
      <c r="J168" s="330"/>
      <c r="K168" s="330"/>
      <c r="L168" s="330"/>
      <c r="M168" s="330"/>
      <c r="N168" s="330"/>
      <c r="O168" s="330"/>
      <c r="P168" s="330"/>
      <c r="Q168" s="330"/>
      <c r="R168" s="330"/>
      <c r="S168" s="330"/>
      <c r="T168" s="330"/>
      <c r="U168" s="330"/>
      <c r="V168" s="330"/>
      <c r="W168" s="330"/>
      <c r="X168" s="330"/>
      <c r="Y168" s="330"/>
      <c r="Z168" s="330"/>
      <c r="AA168" s="330"/>
      <c r="AB168" s="330"/>
      <c r="AC168" s="330"/>
      <c r="AD168" s="330"/>
    </row>
    <row r="169" ht="23.25" customHeight="1">
      <c r="A169" s="330"/>
      <c r="B169" s="330"/>
      <c r="C169" s="330"/>
      <c r="D169" s="330"/>
      <c r="E169" s="330"/>
      <c r="F169" s="330"/>
      <c r="G169" s="330"/>
      <c r="H169" s="330"/>
      <c r="I169" s="330"/>
      <c r="J169" s="330"/>
      <c r="K169" s="330"/>
      <c r="L169" s="330"/>
      <c r="M169" s="330"/>
      <c r="N169" s="330"/>
      <c r="O169" s="330"/>
      <c r="P169" s="330"/>
      <c r="Q169" s="330"/>
      <c r="R169" s="330"/>
      <c r="S169" s="330"/>
      <c r="T169" s="330"/>
      <c r="U169" s="330"/>
      <c r="V169" s="330"/>
      <c r="W169" s="330"/>
      <c r="X169" s="330"/>
      <c r="Y169" s="330"/>
      <c r="Z169" s="330"/>
      <c r="AA169" s="330"/>
      <c r="AB169" s="330"/>
      <c r="AC169" s="330"/>
      <c r="AD169" s="330"/>
    </row>
    <row r="170" ht="23.25" customHeight="1">
      <c r="A170" s="330"/>
      <c r="B170" s="330"/>
      <c r="C170" s="330"/>
      <c r="D170" s="330"/>
      <c r="E170" s="330"/>
      <c r="F170" s="330"/>
      <c r="G170" s="330"/>
      <c r="H170" s="330"/>
      <c r="I170" s="330"/>
      <c r="J170" s="330"/>
      <c r="K170" s="330"/>
      <c r="L170" s="330"/>
      <c r="M170" s="330"/>
      <c r="N170" s="330"/>
      <c r="O170" s="330"/>
      <c r="P170" s="330"/>
      <c r="Q170" s="330"/>
      <c r="R170" s="330"/>
      <c r="S170" s="330"/>
      <c r="T170" s="330"/>
      <c r="U170" s="330"/>
      <c r="V170" s="330"/>
      <c r="W170" s="330"/>
      <c r="X170" s="330"/>
      <c r="Y170" s="330"/>
      <c r="Z170" s="330"/>
      <c r="AA170" s="330"/>
      <c r="AB170" s="330"/>
      <c r="AC170" s="330"/>
      <c r="AD170" s="330"/>
    </row>
    <row r="171" ht="23.25" customHeight="1">
      <c r="A171" s="330"/>
      <c r="B171" s="330"/>
      <c r="C171" s="330"/>
      <c r="D171" s="330"/>
      <c r="E171" s="330"/>
      <c r="F171" s="330"/>
      <c r="G171" s="330"/>
      <c r="H171" s="330"/>
      <c r="I171" s="330"/>
      <c r="J171" s="330"/>
      <c r="K171" s="330"/>
      <c r="L171" s="330"/>
      <c r="M171" s="330"/>
      <c r="N171" s="330"/>
      <c r="O171" s="330"/>
      <c r="P171" s="330"/>
      <c r="Q171" s="330"/>
      <c r="R171" s="330"/>
      <c r="S171" s="330"/>
      <c r="T171" s="330"/>
      <c r="U171" s="330"/>
      <c r="V171" s="330"/>
      <c r="W171" s="330"/>
      <c r="X171" s="330"/>
      <c r="Y171" s="330"/>
      <c r="Z171" s="330"/>
      <c r="AA171" s="330"/>
      <c r="AB171" s="330"/>
      <c r="AC171" s="330"/>
      <c r="AD171" s="330"/>
    </row>
    <row r="172" ht="23.25" customHeight="1">
      <c r="A172" s="330"/>
      <c r="B172" s="330"/>
      <c r="C172" s="330"/>
      <c r="D172" s="330"/>
      <c r="E172" s="330"/>
      <c r="F172" s="330"/>
      <c r="G172" s="330"/>
      <c r="H172" s="330"/>
      <c r="I172" s="330"/>
      <c r="J172" s="330"/>
      <c r="K172" s="330"/>
      <c r="L172" s="330"/>
      <c r="M172" s="330"/>
      <c r="N172" s="330"/>
      <c r="O172" s="330"/>
      <c r="P172" s="330"/>
      <c r="Q172" s="330"/>
      <c r="R172" s="330"/>
      <c r="S172" s="330"/>
      <c r="T172" s="330"/>
      <c r="U172" s="330"/>
      <c r="V172" s="330"/>
      <c r="W172" s="330"/>
      <c r="X172" s="330"/>
      <c r="Y172" s="330"/>
      <c r="Z172" s="330"/>
      <c r="AA172" s="330"/>
      <c r="AB172" s="330"/>
      <c r="AC172" s="330"/>
      <c r="AD172" s="330"/>
    </row>
    <row r="173" ht="23.25" customHeight="1">
      <c r="A173" s="330"/>
      <c r="B173" s="330"/>
      <c r="C173" s="330"/>
      <c r="D173" s="330"/>
      <c r="E173" s="330"/>
      <c r="F173" s="330"/>
      <c r="G173" s="330"/>
      <c r="H173" s="330"/>
      <c r="I173" s="330"/>
      <c r="J173" s="330"/>
      <c r="K173" s="330"/>
      <c r="L173" s="330"/>
      <c r="M173" s="330"/>
      <c r="N173" s="330"/>
      <c r="O173" s="330"/>
      <c r="P173" s="330"/>
      <c r="Q173" s="330"/>
      <c r="R173" s="330"/>
      <c r="S173" s="330"/>
      <c r="T173" s="330"/>
      <c r="U173" s="330"/>
      <c r="V173" s="330"/>
      <c r="W173" s="330"/>
      <c r="X173" s="330"/>
      <c r="Y173" s="330"/>
      <c r="Z173" s="330"/>
      <c r="AA173" s="330"/>
      <c r="AB173" s="330"/>
      <c r="AC173" s="330"/>
      <c r="AD173" s="330"/>
    </row>
    <row r="174" ht="23.25" customHeight="1">
      <c r="A174" s="330"/>
      <c r="B174" s="330"/>
      <c r="C174" s="330"/>
      <c r="D174" s="330"/>
      <c r="E174" s="330"/>
      <c r="F174" s="330"/>
      <c r="G174" s="330"/>
      <c r="H174" s="330"/>
      <c r="I174" s="330"/>
      <c r="J174" s="330"/>
      <c r="K174" s="330"/>
      <c r="L174" s="330"/>
      <c r="M174" s="330"/>
      <c r="N174" s="330"/>
      <c r="O174" s="330"/>
      <c r="P174" s="330"/>
      <c r="Q174" s="330"/>
      <c r="R174" s="330"/>
      <c r="S174" s="330"/>
      <c r="T174" s="330"/>
      <c r="U174" s="330"/>
      <c r="V174" s="330"/>
      <c r="W174" s="330"/>
      <c r="X174" s="330"/>
      <c r="Y174" s="330"/>
      <c r="Z174" s="330"/>
      <c r="AA174" s="330"/>
      <c r="AB174" s="330"/>
      <c r="AC174" s="330"/>
      <c r="AD174" s="330"/>
    </row>
    <row r="175" ht="23.25" customHeight="1">
      <c r="A175" s="330"/>
      <c r="B175" s="330"/>
      <c r="C175" s="330"/>
      <c r="D175" s="330"/>
      <c r="E175" s="330"/>
      <c r="F175" s="330"/>
      <c r="G175" s="330"/>
      <c r="H175" s="330"/>
      <c r="I175" s="330"/>
      <c r="J175" s="330"/>
      <c r="K175" s="330"/>
      <c r="L175" s="330"/>
      <c r="M175" s="330"/>
      <c r="N175" s="330"/>
      <c r="O175" s="330"/>
      <c r="P175" s="330"/>
      <c r="Q175" s="330"/>
      <c r="R175" s="330"/>
      <c r="S175" s="330"/>
      <c r="T175" s="330"/>
      <c r="U175" s="330"/>
      <c r="V175" s="330"/>
      <c r="W175" s="330"/>
      <c r="X175" s="330"/>
      <c r="Y175" s="330"/>
      <c r="Z175" s="330"/>
      <c r="AA175" s="330"/>
      <c r="AB175" s="330"/>
      <c r="AC175" s="330"/>
      <c r="AD175" s="330"/>
    </row>
    <row r="176" ht="23.25" customHeight="1">
      <c r="A176" s="330"/>
      <c r="B176" s="330"/>
      <c r="C176" s="330"/>
      <c r="D176" s="330"/>
      <c r="E176" s="330"/>
      <c r="F176" s="330"/>
      <c r="G176" s="330"/>
      <c r="H176" s="330"/>
      <c r="I176" s="330"/>
      <c r="J176" s="330"/>
      <c r="K176" s="330"/>
      <c r="L176" s="330"/>
      <c r="M176" s="330"/>
      <c r="N176" s="330"/>
      <c r="O176" s="330"/>
      <c r="P176" s="330"/>
      <c r="Q176" s="330"/>
      <c r="R176" s="330"/>
      <c r="S176" s="330"/>
      <c r="T176" s="330"/>
      <c r="U176" s="330"/>
      <c r="V176" s="330"/>
      <c r="W176" s="330"/>
      <c r="X176" s="330"/>
      <c r="Y176" s="330"/>
      <c r="Z176" s="330"/>
      <c r="AA176" s="330"/>
      <c r="AB176" s="330"/>
      <c r="AC176" s="330"/>
      <c r="AD176" s="330"/>
    </row>
    <row r="177" ht="23.25" customHeight="1">
      <c r="A177" s="330"/>
      <c r="B177" s="330"/>
      <c r="C177" s="330"/>
      <c r="D177" s="330"/>
      <c r="E177" s="330"/>
      <c r="F177" s="330"/>
      <c r="G177" s="330"/>
      <c r="H177" s="330"/>
      <c r="I177" s="330"/>
      <c r="J177" s="330"/>
      <c r="K177" s="330"/>
      <c r="L177" s="330"/>
      <c r="M177" s="330"/>
      <c r="N177" s="330"/>
      <c r="O177" s="330"/>
      <c r="P177" s="330"/>
      <c r="Q177" s="330"/>
      <c r="R177" s="330"/>
      <c r="S177" s="330"/>
      <c r="T177" s="330"/>
      <c r="U177" s="330"/>
      <c r="V177" s="330"/>
      <c r="W177" s="330"/>
      <c r="X177" s="330"/>
      <c r="Y177" s="330"/>
      <c r="Z177" s="330"/>
      <c r="AA177" s="330"/>
      <c r="AB177" s="330"/>
      <c r="AC177" s="330"/>
      <c r="AD177" s="330"/>
    </row>
    <row r="178" ht="23.25" customHeight="1">
      <c r="A178" s="330"/>
      <c r="B178" s="330"/>
      <c r="C178" s="330"/>
      <c r="D178" s="330"/>
      <c r="E178" s="330"/>
      <c r="F178" s="330"/>
      <c r="G178" s="330"/>
      <c r="H178" s="330"/>
      <c r="I178" s="330"/>
      <c r="J178" s="330"/>
      <c r="K178" s="330"/>
      <c r="L178" s="330"/>
      <c r="M178" s="330"/>
      <c r="N178" s="330"/>
      <c r="O178" s="330"/>
      <c r="P178" s="330"/>
      <c r="Q178" s="330"/>
      <c r="R178" s="330"/>
      <c r="S178" s="330"/>
      <c r="T178" s="330"/>
      <c r="U178" s="330"/>
      <c r="V178" s="330"/>
      <c r="W178" s="330"/>
      <c r="X178" s="330"/>
      <c r="Y178" s="330"/>
      <c r="Z178" s="330"/>
      <c r="AA178" s="330"/>
      <c r="AB178" s="330"/>
      <c r="AC178" s="330"/>
      <c r="AD178" s="330"/>
    </row>
    <row r="179" ht="23.25" customHeight="1">
      <c r="A179" s="330"/>
      <c r="B179" s="330"/>
      <c r="C179" s="330"/>
      <c r="D179" s="330"/>
      <c r="E179" s="330"/>
      <c r="F179" s="330"/>
      <c r="G179" s="330"/>
      <c r="H179" s="330"/>
      <c r="I179" s="330"/>
      <c r="J179" s="330"/>
      <c r="K179" s="330"/>
      <c r="L179" s="330"/>
      <c r="M179" s="330"/>
      <c r="N179" s="330"/>
      <c r="O179" s="330"/>
      <c r="P179" s="330"/>
      <c r="Q179" s="330"/>
      <c r="R179" s="330"/>
      <c r="S179" s="330"/>
      <c r="T179" s="330"/>
      <c r="U179" s="330"/>
      <c r="V179" s="330"/>
      <c r="W179" s="330"/>
      <c r="X179" s="330"/>
      <c r="Y179" s="330"/>
      <c r="Z179" s="330"/>
      <c r="AA179" s="330"/>
      <c r="AB179" s="330"/>
      <c r="AC179" s="330"/>
      <c r="AD179" s="330"/>
    </row>
    <row r="180" ht="23.25" customHeight="1">
      <c r="A180" s="330"/>
      <c r="B180" s="330"/>
      <c r="C180" s="330"/>
      <c r="D180" s="330"/>
      <c r="E180" s="330"/>
      <c r="F180" s="330"/>
      <c r="G180" s="330"/>
      <c r="H180" s="330"/>
      <c r="I180" s="330"/>
      <c r="J180" s="330"/>
      <c r="K180" s="330"/>
      <c r="L180" s="330"/>
      <c r="M180" s="330"/>
      <c r="N180" s="330"/>
      <c r="O180" s="330"/>
      <c r="P180" s="330"/>
      <c r="Q180" s="330"/>
      <c r="R180" s="330"/>
      <c r="S180" s="330"/>
      <c r="T180" s="330"/>
      <c r="U180" s="330"/>
      <c r="V180" s="330"/>
      <c r="W180" s="330"/>
      <c r="X180" s="330"/>
      <c r="Y180" s="330"/>
      <c r="Z180" s="330"/>
      <c r="AA180" s="330"/>
      <c r="AB180" s="330"/>
      <c r="AC180" s="330"/>
      <c r="AD180" s="330"/>
    </row>
    <row r="181" ht="23.25" customHeight="1">
      <c r="A181" s="330"/>
      <c r="B181" s="330"/>
      <c r="C181" s="330"/>
      <c r="D181" s="330"/>
      <c r="E181" s="330"/>
      <c r="F181" s="330"/>
      <c r="G181" s="330"/>
      <c r="H181" s="330"/>
      <c r="I181" s="330"/>
      <c r="J181" s="330"/>
      <c r="K181" s="330"/>
      <c r="L181" s="330"/>
      <c r="M181" s="330"/>
      <c r="N181" s="330"/>
      <c r="O181" s="330"/>
      <c r="P181" s="330"/>
      <c r="Q181" s="330"/>
      <c r="R181" s="330"/>
      <c r="S181" s="330"/>
      <c r="T181" s="330"/>
      <c r="U181" s="330"/>
      <c r="V181" s="330"/>
      <c r="W181" s="330"/>
      <c r="X181" s="330"/>
      <c r="Y181" s="330"/>
      <c r="Z181" s="330"/>
      <c r="AA181" s="330"/>
      <c r="AB181" s="330"/>
      <c r="AC181" s="330"/>
      <c r="AD181" s="330"/>
    </row>
    <row r="182" ht="23.25" customHeight="1">
      <c r="A182" s="330"/>
      <c r="B182" s="330"/>
      <c r="C182" s="330"/>
      <c r="D182" s="330"/>
      <c r="E182" s="330"/>
      <c r="F182" s="330"/>
      <c r="G182" s="330"/>
      <c r="H182" s="330"/>
      <c r="I182" s="330"/>
      <c r="J182" s="330"/>
      <c r="K182" s="330"/>
      <c r="L182" s="330"/>
      <c r="M182" s="330"/>
      <c r="N182" s="330"/>
      <c r="O182" s="330"/>
      <c r="P182" s="330"/>
      <c r="Q182" s="330"/>
      <c r="R182" s="330"/>
      <c r="S182" s="330"/>
      <c r="T182" s="330"/>
      <c r="U182" s="330"/>
      <c r="V182" s="330"/>
      <c r="W182" s="330"/>
      <c r="X182" s="330"/>
      <c r="Y182" s="330"/>
      <c r="Z182" s="330"/>
      <c r="AA182" s="330"/>
      <c r="AB182" s="330"/>
      <c r="AC182" s="330"/>
      <c r="AD182" s="330"/>
    </row>
    <row r="183" ht="23.25" customHeight="1">
      <c r="A183" s="330"/>
      <c r="B183" s="330"/>
      <c r="C183" s="330"/>
      <c r="D183" s="330"/>
      <c r="E183" s="330"/>
      <c r="F183" s="330"/>
      <c r="G183" s="330"/>
      <c r="H183" s="330"/>
      <c r="I183" s="330"/>
      <c r="J183" s="330"/>
      <c r="K183" s="330"/>
      <c r="L183" s="330"/>
      <c r="M183" s="330"/>
      <c r="N183" s="330"/>
      <c r="O183" s="330"/>
      <c r="P183" s="330"/>
      <c r="Q183" s="330"/>
      <c r="R183" s="330"/>
      <c r="S183" s="330"/>
      <c r="T183" s="330"/>
      <c r="U183" s="330"/>
      <c r="V183" s="330"/>
      <c r="W183" s="330"/>
      <c r="X183" s="330"/>
      <c r="Y183" s="330"/>
      <c r="Z183" s="330"/>
      <c r="AA183" s="330"/>
      <c r="AB183" s="330"/>
      <c r="AC183" s="330"/>
      <c r="AD183" s="330"/>
    </row>
    <row r="184" ht="23.25" customHeight="1">
      <c r="A184" s="330"/>
      <c r="B184" s="330"/>
      <c r="C184" s="330"/>
      <c r="D184" s="330"/>
      <c r="E184" s="330"/>
      <c r="F184" s="330"/>
      <c r="G184" s="330"/>
      <c r="H184" s="330"/>
      <c r="I184" s="330"/>
      <c r="J184" s="330"/>
      <c r="K184" s="330"/>
      <c r="L184" s="330"/>
      <c r="M184" s="330"/>
      <c r="N184" s="330"/>
      <c r="O184" s="330"/>
      <c r="P184" s="330"/>
      <c r="Q184" s="330"/>
      <c r="R184" s="330"/>
      <c r="S184" s="330"/>
      <c r="T184" s="330"/>
      <c r="U184" s="330"/>
      <c r="V184" s="330"/>
      <c r="W184" s="330"/>
      <c r="X184" s="330"/>
      <c r="Y184" s="330"/>
      <c r="Z184" s="330"/>
      <c r="AA184" s="330"/>
      <c r="AB184" s="330"/>
      <c r="AC184" s="330"/>
      <c r="AD184" s="330"/>
    </row>
    <row r="185" ht="23.25" customHeight="1">
      <c r="A185" s="330"/>
      <c r="B185" s="330"/>
      <c r="C185" s="330"/>
      <c r="D185" s="330"/>
      <c r="E185" s="330"/>
      <c r="F185" s="330"/>
      <c r="G185" s="330"/>
      <c r="H185" s="330"/>
      <c r="I185" s="330"/>
      <c r="J185" s="330"/>
      <c r="K185" s="330"/>
      <c r="L185" s="330"/>
      <c r="M185" s="330"/>
      <c r="N185" s="330"/>
      <c r="O185" s="330"/>
      <c r="P185" s="330"/>
      <c r="Q185" s="330"/>
      <c r="R185" s="330"/>
      <c r="S185" s="330"/>
      <c r="T185" s="330"/>
      <c r="U185" s="330"/>
      <c r="V185" s="330"/>
      <c r="W185" s="330"/>
      <c r="X185" s="330"/>
      <c r="Y185" s="330"/>
      <c r="Z185" s="330"/>
      <c r="AA185" s="330"/>
      <c r="AB185" s="330"/>
      <c r="AC185" s="330"/>
      <c r="AD185" s="330"/>
    </row>
    <row r="186" ht="23.25" customHeight="1">
      <c r="A186" s="330"/>
      <c r="B186" s="330"/>
      <c r="C186" s="330"/>
      <c r="D186" s="330"/>
      <c r="E186" s="330"/>
      <c r="F186" s="330"/>
      <c r="G186" s="330"/>
      <c r="H186" s="330"/>
      <c r="I186" s="330"/>
      <c r="J186" s="330"/>
      <c r="K186" s="330"/>
      <c r="L186" s="330"/>
      <c r="M186" s="330"/>
      <c r="N186" s="330"/>
      <c r="O186" s="330"/>
      <c r="P186" s="330"/>
      <c r="Q186" s="330"/>
      <c r="R186" s="330"/>
      <c r="S186" s="330"/>
      <c r="T186" s="330"/>
      <c r="U186" s="330"/>
      <c r="V186" s="330"/>
      <c r="W186" s="330"/>
      <c r="X186" s="330"/>
      <c r="Y186" s="330"/>
      <c r="Z186" s="330"/>
      <c r="AA186" s="330"/>
      <c r="AB186" s="330"/>
      <c r="AC186" s="330"/>
      <c r="AD186" s="330"/>
    </row>
    <row r="187" ht="23.25" customHeight="1">
      <c r="A187" s="330"/>
      <c r="B187" s="330"/>
      <c r="C187" s="330"/>
      <c r="D187" s="330"/>
      <c r="E187" s="330"/>
      <c r="F187" s="330"/>
      <c r="G187" s="330"/>
      <c r="H187" s="330"/>
      <c r="I187" s="330"/>
      <c r="J187" s="330"/>
      <c r="K187" s="330"/>
      <c r="L187" s="330"/>
      <c r="M187" s="330"/>
      <c r="N187" s="330"/>
      <c r="O187" s="330"/>
      <c r="P187" s="330"/>
      <c r="Q187" s="330"/>
      <c r="R187" s="330"/>
      <c r="S187" s="330"/>
      <c r="T187" s="330"/>
      <c r="U187" s="330"/>
      <c r="V187" s="330"/>
      <c r="W187" s="330"/>
      <c r="X187" s="330"/>
      <c r="Y187" s="330"/>
      <c r="Z187" s="330"/>
      <c r="AA187" s="330"/>
      <c r="AB187" s="330"/>
      <c r="AC187" s="330"/>
      <c r="AD187" s="330"/>
    </row>
    <row r="188" ht="23.25" customHeight="1">
      <c r="A188" s="330"/>
      <c r="B188" s="330"/>
      <c r="C188" s="330"/>
      <c r="D188" s="330"/>
      <c r="E188" s="330"/>
      <c r="F188" s="330"/>
      <c r="G188" s="330"/>
      <c r="H188" s="330"/>
      <c r="I188" s="330"/>
      <c r="J188" s="330"/>
      <c r="K188" s="330"/>
      <c r="L188" s="330"/>
      <c r="M188" s="330"/>
      <c r="N188" s="330"/>
      <c r="O188" s="330"/>
      <c r="P188" s="330"/>
      <c r="Q188" s="330"/>
      <c r="R188" s="330"/>
      <c r="S188" s="330"/>
      <c r="T188" s="330"/>
      <c r="U188" s="330"/>
      <c r="V188" s="330"/>
      <c r="W188" s="330"/>
      <c r="X188" s="330"/>
      <c r="Y188" s="330"/>
      <c r="Z188" s="330"/>
      <c r="AA188" s="330"/>
      <c r="AB188" s="330"/>
      <c r="AC188" s="330"/>
      <c r="AD188" s="330"/>
    </row>
    <row r="189" ht="23.25" customHeight="1">
      <c r="A189" s="330"/>
      <c r="B189" s="330"/>
      <c r="C189" s="330"/>
      <c r="D189" s="330"/>
      <c r="E189" s="330"/>
      <c r="F189" s="330"/>
      <c r="G189" s="330"/>
      <c r="H189" s="330"/>
      <c r="I189" s="330"/>
      <c r="J189" s="330"/>
      <c r="K189" s="330"/>
      <c r="L189" s="330"/>
      <c r="M189" s="330"/>
      <c r="N189" s="330"/>
      <c r="O189" s="330"/>
      <c r="P189" s="330"/>
      <c r="Q189" s="330"/>
      <c r="R189" s="330"/>
      <c r="S189" s="330"/>
      <c r="T189" s="330"/>
      <c r="U189" s="330"/>
      <c r="V189" s="330"/>
      <c r="W189" s="330"/>
      <c r="X189" s="330"/>
      <c r="Y189" s="330"/>
      <c r="Z189" s="330"/>
      <c r="AA189" s="330"/>
      <c r="AB189" s="330"/>
      <c r="AC189" s="330"/>
      <c r="AD189" s="330"/>
    </row>
    <row r="190" ht="23.25" customHeight="1">
      <c r="A190" s="330"/>
      <c r="B190" s="330"/>
      <c r="C190" s="330"/>
      <c r="D190" s="330"/>
      <c r="E190" s="330"/>
      <c r="F190" s="330"/>
      <c r="G190" s="330"/>
      <c r="H190" s="330"/>
      <c r="I190" s="330"/>
      <c r="J190" s="330"/>
      <c r="K190" s="330"/>
      <c r="L190" s="330"/>
      <c r="M190" s="330"/>
      <c r="N190" s="330"/>
      <c r="O190" s="330"/>
      <c r="P190" s="330"/>
      <c r="Q190" s="330"/>
      <c r="R190" s="330"/>
      <c r="S190" s="330"/>
      <c r="T190" s="330"/>
      <c r="U190" s="330"/>
      <c r="V190" s="330"/>
      <c r="W190" s="330"/>
      <c r="X190" s="330"/>
      <c r="Y190" s="330"/>
      <c r="Z190" s="330"/>
      <c r="AA190" s="330"/>
      <c r="AB190" s="330"/>
      <c r="AC190" s="330"/>
      <c r="AD190" s="330"/>
    </row>
    <row r="191" ht="23.25" customHeight="1">
      <c r="A191" s="330"/>
      <c r="B191" s="330"/>
      <c r="C191" s="330"/>
      <c r="D191" s="330"/>
      <c r="E191" s="330"/>
      <c r="F191" s="330"/>
      <c r="G191" s="330"/>
      <c r="H191" s="330"/>
      <c r="I191" s="330"/>
      <c r="J191" s="330"/>
      <c r="K191" s="330"/>
      <c r="L191" s="330"/>
      <c r="M191" s="330"/>
      <c r="N191" s="330"/>
      <c r="O191" s="330"/>
      <c r="P191" s="330"/>
      <c r="Q191" s="330"/>
      <c r="R191" s="330"/>
      <c r="S191" s="330"/>
      <c r="T191" s="330"/>
      <c r="U191" s="330"/>
      <c r="V191" s="330"/>
      <c r="W191" s="330"/>
      <c r="X191" s="330"/>
      <c r="Y191" s="330"/>
      <c r="Z191" s="330"/>
      <c r="AA191" s="330"/>
      <c r="AB191" s="330"/>
      <c r="AC191" s="330"/>
      <c r="AD191" s="330"/>
    </row>
    <row r="192" ht="23.25" customHeight="1">
      <c r="A192" s="330"/>
      <c r="B192" s="330"/>
      <c r="C192" s="330"/>
      <c r="D192" s="330"/>
      <c r="E192" s="330"/>
      <c r="F192" s="330"/>
      <c r="G192" s="330"/>
      <c r="H192" s="330"/>
      <c r="I192" s="330"/>
      <c r="J192" s="330"/>
      <c r="K192" s="330"/>
      <c r="L192" s="330"/>
      <c r="M192" s="330"/>
      <c r="N192" s="330"/>
      <c r="O192" s="330"/>
      <c r="P192" s="330"/>
      <c r="Q192" s="330"/>
      <c r="R192" s="330"/>
      <c r="S192" s="330"/>
      <c r="T192" s="330"/>
      <c r="U192" s="330"/>
      <c r="V192" s="330"/>
      <c r="W192" s="330"/>
      <c r="X192" s="330"/>
      <c r="Y192" s="330"/>
      <c r="Z192" s="330"/>
      <c r="AA192" s="330"/>
      <c r="AB192" s="330"/>
      <c r="AC192" s="330"/>
      <c r="AD192" s="330"/>
    </row>
    <row r="193" ht="23.25" customHeight="1">
      <c r="A193" s="330"/>
      <c r="B193" s="330"/>
      <c r="C193" s="330"/>
      <c r="D193" s="330"/>
      <c r="E193" s="330"/>
      <c r="F193" s="330"/>
      <c r="G193" s="330"/>
      <c r="H193" s="330"/>
      <c r="I193" s="330"/>
      <c r="J193" s="330"/>
      <c r="K193" s="330"/>
      <c r="L193" s="330"/>
      <c r="M193" s="330"/>
      <c r="N193" s="330"/>
      <c r="O193" s="330"/>
      <c r="P193" s="330"/>
      <c r="Q193" s="330"/>
      <c r="R193" s="330"/>
      <c r="S193" s="330"/>
      <c r="T193" s="330"/>
      <c r="U193" s="330"/>
      <c r="V193" s="330"/>
      <c r="W193" s="330"/>
      <c r="X193" s="330"/>
      <c r="Y193" s="330"/>
      <c r="Z193" s="330"/>
      <c r="AA193" s="330"/>
      <c r="AB193" s="330"/>
      <c r="AC193" s="330"/>
      <c r="AD193" s="330"/>
    </row>
    <row r="194" ht="23.25" customHeight="1">
      <c r="A194" s="330"/>
      <c r="B194" s="330"/>
      <c r="C194" s="330"/>
      <c r="D194" s="330"/>
      <c r="E194" s="330"/>
      <c r="F194" s="330"/>
      <c r="G194" s="330"/>
      <c r="H194" s="330"/>
      <c r="I194" s="330"/>
      <c r="J194" s="330"/>
      <c r="K194" s="330"/>
      <c r="L194" s="330"/>
      <c r="M194" s="330"/>
      <c r="N194" s="330"/>
      <c r="O194" s="330"/>
      <c r="P194" s="330"/>
      <c r="Q194" s="330"/>
      <c r="R194" s="330"/>
      <c r="S194" s="330"/>
      <c r="T194" s="330"/>
      <c r="U194" s="330"/>
      <c r="V194" s="330"/>
      <c r="W194" s="330"/>
      <c r="X194" s="330"/>
      <c r="Y194" s="330"/>
      <c r="Z194" s="330"/>
      <c r="AA194" s="330"/>
      <c r="AB194" s="330"/>
      <c r="AC194" s="330"/>
      <c r="AD194" s="330"/>
    </row>
    <row r="195" ht="23.25" customHeight="1">
      <c r="A195" s="330"/>
      <c r="B195" s="330"/>
      <c r="C195" s="330"/>
      <c r="D195" s="330"/>
      <c r="E195" s="330"/>
      <c r="F195" s="330"/>
      <c r="G195" s="330"/>
      <c r="H195" s="330"/>
      <c r="I195" s="330"/>
      <c r="J195" s="330"/>
      <c r="K195" s="330"/>
      <c r="L195" s="330"/>
      <c r="M195" s="330"/>
      <c r="N195" s="330"/>
      <c r="O195" s="330"/>
      <c r="P195" s="330"/>
      <c r="Q195" s="330"/>
      <c r="R195" s="330"/>
      <c r="S195" s="330"/>
      <c r="T195" s="330"/>
      <c r="U195" s="330"/>
      <c r="V195" s="330"/>
      <c r="W195" s="330"/>
      <c r="X195" s="330"/>
      <c r="Y195" s="330"/>
      <c r="Z195" s="330"/>
      <c r="AA195" s="330"/>
      <c r="AB195" s="330"/>
      <c r="AC195" s="330"/>
      <c r="AD195" s="330"/>
    </row>
    <row r="196" ht="23.25" customHeight="1">
      <c r="A196" s="330"/>
      <c r="B196" s="330"/>
      <c r="C196" s="330"/>
      <c r="D196" s="330"/>
      <c r="E196" s="330"/>
      <c r="F196" s="330"/>
      <c r="G196" s="330"/>
      <c r="H196" s="330"/>
      <c r="I196" s="330"/>
      <c r="J196" s="330"/>
      <c r="K196" s="330"/>
      <c r="L196" s="330"/>
      <c r="M196" s="330"/>
      <c r="N196" s="330"/>
      <c r="O196" s="330"/>
      <c r="P196" s="330"/>
      <c r="Q196" s="330"/>
      <c r="R196" s="330"/>
      <c r="S196" s="330"/>
      <c r="T196" s="330"/>
      <c r="U196" s="330"/>
      <c r="V196" s="330"/>
      <c r="W196" s="330"/>
      <c r="X196" s="330"/>
      <c r="Y196" s="330"/>
      <c r="Z196" s="330"/>
      <c r="AA196" s="330"/>
      <c r="AB196" s="330"/>
      <c r="AC196" s="330"/>
      <c r="AD196" s="330"/>
    </row>
    <row r="197" ht="23.25" customHeight="1">
      <c r="A197" s="330"/>
      <c r="B197" s="330"/>
      <c r="C197" s="330"/>
      <c r="D197" s="330"/>
      <c r="E197" s="330"/>
      <c r="F197" s="330"/>
      <c r="G197" s="330"/>
      <c r="H197" s="330"/>
      <c r="I197" s="330"/>
      <c r="J197" s="330"/>
      <c r="K197" s="330"/>
      <c r="L197" s="330"/>
      <c r="M197" s="330"/>
      <c r="N197" s="330"/>
      <c r="O197" s="330"/>
      <c r="P197" s="330"/>
      <c r="Q197" s="330"/>
      <c r="R197" s="330"/>
      <c r="S197" s="330"/>
      <c r="T197" s="330"/>
      <c r="U197" s="330"/>
      <c r="V197" s="330"/>
      <c r="W197" s="330"/>
      <c r="X197" s="330"/>
      <c r="Y197" s="330"/>
      <c r="Z197" s="330"/>
      <c r="AA197" s="330"/>
      <c r="AB197" s="330"/>
      <c r="AC197" s="330"/>
      <c r="AD197" s="330"/>
    </row>
    <row r="198" ht="23.25" customHeight="1">
      <c r="A198" s="330"/>
      <c r="B198" s="330"/>
      <c r="C198" s="330"/>
      <c r="D198" s="330"/>
      <c r="E198" s="330"/>
      <c r="F198" s="330"/>
      <c r="G198" s="330"/>
      <c r="H198" s="330"/>
      <c r="I198" s="330"/>
      <c r="J198" s="330"/>
      <c r="K198" s="330"/>
      <c r="L198" s="330"/>
      <c r="M198" s="330"/>
      <c r="N198" s="330"/>
      <c r="O198" s="330"/>
      <c r="P198" s="330"/>
      <c r="Q198" s="330"/>
      <c r="R198" s="330"/>
      <c r="S198" s="330"/>
      <c r="T198" s="330"/>
      <c r="U198" s="330"/>
      <c r="V198" s="330"/>
      <c r="W198" s="330"/>
      <c r="X198" s="330"/>
      <c r="Y198" s="330"/>
      <c r="Z198" s="330"/>
      <c r="AA198" s="330"/>
      <c r="AB198" s="330"/>
      <c r="AC198" s="330"/>
      <c r="AD198" s="330"/>
    </row>
    <row r="199" ht="23.25" customHeight="1">
      <c r="A199" s="330"/>
      <c r="B199" s="330"/>
      <c r="C199" s="330"/>
      <c r="D199" s="330"/>
      <c r="E199" s="330"/>
      <c r="F199" s="330"/>
      <c r="G199" s="330"/>
      <c r="H199" s="330"/>
      <c r="I199" s="330"/>
      <c r="J199" s="330"/>
      <c r="K199" s="330"/>
      <c r="L199" s="330"/>
      <c r="M199" s="330"/>
      <c r="N199" s="330"/>
      <c r="O199" s="330"/>
      <c r="P199" s="330"/>
      <c r="Q199" s="330"/>
      <c r="R199" s="330"/>
      <c r="S199" s="330"/>
      <c r="T199" s="330"/>
      <c r="U199" s="330"/>
      <c r="V199" s="330"/>
      <c r="W199" s="330"/>
      <c r="X199" s="330"/>
      <c r="Y199" s="330"/>
      <c r="Z199" s="330"/>
      <c r="AA199" s="330"/>
      <c r="AB199" s="330"/>
      <c r="AC199" s="330"/>
      <c r="AD199" s="330"/>
    </row>
    <row r="200" ht="23.25" customHeight="1">
      <c r="A200" s="330"/>
      <c r="B200" s="330"/>
      <c r="C200" s="330"/>
      <c r="D200" s="330"/>
      <c r="E200" s="330"/>
      <c r="F200" s="330"/>
      <c r="G200" s="330"/>
      <c r="H200" s="330"/>
      <c r="I200" s="330"/>
      <c r="J200" s="330"/>
      <c r="K200" s="330"/>
      <c r="L200" s="330"/>
      <c r="M200" s="330"/>
      <c r="N200" s="330"/>
      <c r="O200" s="330"/>
      <c r="P200" s="330"/>
      <c r="Q200" s="330"/>
      <c r="R200" s="330"/>
      <c r="S200" s="330"/>
      <c r="T200" s="330"/>
      <c r="U200" s="330"/>
      <c r="V200" s="330"/>
      <c r="W200" s="330"/>
      <c r="X200" s="330"/>
      <c r="Y200" s="330"/>
      <c r="Z200" s="330"/>
      <c r="AA200" s="330"/>
      <c r="AB200" s="330"/>
      <c r="AC200" s="330"/>
      <c r="AD200" s="330"/>
    </row>
    <row r="201" ht="23.25" customHeight="1">
      <c r="A201" s="330"/>
      <c r="B201" s="330"/>
      <c r="C201" s="330"/>
      <c r="D201" s="330"/>
      <c r="E201" s="330"/>
      <c r="F201" s="330"/>
      <c r="G201" s="330"/>
      <c r="H201" s="330"/>
      <c r="I201" s="330"/>
      <c r="J201" s="330"/>
      <c r="K201" s="330"/>
      <c r="L201" s="330"/>
      <c r="M201" s="330"/>
      <c r="N201" s="330"/>
      <c r="O201" s="330"/>
      <c r="P201" s="330"/>
      <c r="Q201" s="330"/>
      <c r="R201" s="330"/>
      <c r="S201" s="330"/>
      <c r="T201" s="330"/>
      <c r="U201" s="330"/>
      <c r="V201" s="330"/>
      <c r="W201" s="330"/>
      <c r="X201" s="330"/>
      <c r="Y201" s="330"/>
      <c r="Z201" s="330"/>
      <c r="AA201" s="330"/>
      <c r="AB201" s="330"/>
      <c r="AC201" s="330"/>
      <c r="AD201" s="330"/>
    </row>
    <row r="202" ht="23.25" customHeight="1">
      <c r="A202" s="330"/>
      <c r="B202" s="330"/>
      <c r="C202" s="330"/>
      <c r="D202" s="330"/>
      <c r="E202" s="330"/>
      <c r="F202" s="330"/>
      <c r="G202" s="330"/>
      <c r="H202" s="330"/>
      <c r="I202" s="330"/>
      <c r="J202" s="330"/>
      <c r="K202" s="330"/>
      <c r="L202" s="330"/>
      <c r="M202" s="330"/>
      <c r="N202" s="330"/>
      <c r="O202" s="330"/>
      <c r="P202" s="330"/>
      <c r="Q202" s="330"/>
      <c r="R202" s="330"/>
      <c r="S202" s="330"/>
      <c r="T202" s="330"/>
      <c r="U202" s="330"/>
      <c r="V202" s="330"/>
      <c r="W202" s="330"/>
      <c r="X202" s="330"/>
      <c r="Y202" s="330"/>
      <c r="Z202" s="330"/>
      <c r="AA202" s="330"/>
      <c r="AB202" s="330"/>
      <c r="AC202" s="330"/>
      <c r="AD202" s="330"/>
    </row>
    <row r="203" ht="23.25" customHeight="1">
      <c r="A203" s="330"/>
      <c r="B203" s="330"/>
      <c r="C203" s="330"/>
      <c r="D203" s="330"/>
      <c r="E203" s="330"/>
      <c r="F203" s="330"/>
      <c r="G203" s="330"/>
      <c r="H203" s="330"/>
      <c r="I203" s="330"/>
      <c r="J203" s="330"/>
      <c r="K203" s="330"/>
      <c r="L203" s="330"/>
      <c r="M203" s="330"/>
      <c r="N203" s="330"/>
      <c r="O203" s="330"/>
      <c r="P203" s="330"/>
      <c r="Q203" s="330"/>
      <c r="R203" s="330"/>
      <c r="S203" s="330"/>
      <c r="T203" s="330"/>
      <c r="U203" s="330"/>
      <c r="V203" s="330"/>
      <c r="W203" s="330"/>
      <c r="X203" s="330"/>
      <c r="Y203" s="330"/>
      <c r="Z203" s="330"/>
      <c r="AA203" s="330"/>
      <c r="AB203" s="330"/>
      <c r="AC203" s="330"/>
      <c r="AD203" s="330"/>
    </row>
    <row r="204" ht="23.25" customHeight="1">
      <c r="A204" s="330"/>
      <c r="B204" s="330"/>
      <c r="C204" s="330"/>
      <c r="D204" s="330"/>
      <c r="E204" s="330"/>
      <c r="F204" s="330"/>
      <c r="G204" s="330"/>
      <c r="H204" s="330"/>
      <c r="I204" s="330"/>
      <c r="J204" s="330"/>
      <c r="K204" s="330"/>
      <c r="L204" s="330"/>
      <c r="M204" s="330"/>
      <c r="N204" s="330"/>
      <c r="O204" s="330"/>
      <c r="P204" s="330"/>
      <c r="Q204" s="330"/>
      <c r="R204" s="330"/>
      <c r="S204" s="330"/>
      <c r="T204" s="330"/>
      <c r="U204" s="330"/>
      <c r="V204" s="330"/>
      <c r="W204" s="330"/>
      <c r="X204" s="330"/>
      <c r="Y204" s="330"/>
      <c r="Z204" s="330"/>
      <c r="AA204" s="330"/>
      <c r="AB204" s="330"/>
      <c r="AC204" s="330"/>
      <c r="AD204" s="330"/>
    </row>
    <row r="205" ht="23.25" customHeight="1">
      <c r="A205" s="330"/>
      <c r="B205" s="330"/>
      <c r="C205" s="330"/>
      <c r="D205" s="330"/>
      <c r="E205" s="330"/>
      <c r="F205" s="330"/>
      <c r="G205" s="330"/>
      <c r="H205" s="330"/>
      <c r="I205" s="330"/>
      <c r="J205" s="330"/>
      <c r="K205" s="330"/>
      <c r="L205" s="330"/>
      <c r="M205" s="330"/>
      <c r="N205" s="330"/>
      <c r="O205" s="330"/>
      <c r="P205" s="330"/>
      <c r="Q205" s="330"/>
      <c r="R205" s="330"/>
      <c r="S205" s="330"/>
      <c r="T205" s="330"/>
      <c r="U205" s="330"/>
      <c r="V205" s="330"/>
      <c r="W205" s="330"/>
      <c r="X205" s="330"/>
      <c r="Y205" s="330"/>
      <c r="Z205" s="330"/>
      <c r="AA205" s="330"/>
      <c r="AB205" s="330"/>
      <c r="AC205" s="330"/>
      <c r="AD205" s="330"/>
    </row>
    <row r="206" ht="23.25" customHeight="1">
      <c r="A206" s="330"/>
      <c r="B206" s="330"/>
      <c r="C206" s="330"/>
      <c r="D206" s="330"/>
      <c r="E206" s="330"/>
      <c r="F206" s="330"/>
      <c r="G206" s="330"/>
      <c r="H206" s="330"/>
      <c r="I206" s="330"/>
      <c r="J206" s="330"/>
      <c r="K206" s="330"/>
      <c r="L206" s="330"/>
      <c r="M206" s="330"/>
      <c r="N206" s="330"/>
      <c r="O206" s="330"/>
      <c r="P206" s="330"/>
      <c r="Q206" s="330"/>
      <c r="R206" s="330"/>
      <c r="S206" s="330"/>
      <c r="T206" s="330"/>
      <c r="U206" s="330"/>
      <c r="V206" s="330"/>
      <c r="W206" s="330"/>
      <c r="X206" s="330"/>
      <c r="Y206" s="330"/>
      <c r="Z206" s="330"/>
      <c r="AA206" s="330"/>
      <c r="AB206" s="330"/>
      <c r="AC206" s="330"/>
      <c r="AD206" s="330"/>
    </row>
    <row r="207" ht="23.25" customHeight="1">
      <c r="A207" s="330"/>
      <c r="B207" s="330"/>
      <c r="C207" s="330"/>
      <c r="D207" s="330"/>
      <c r="E207" s="330"/>
      <c r="F207" s="330"/>
      <c r="G207" s="330"/>
      <c r="H207" s="330"/>
      <c r="I207" s="330"/>
      <c r="J207" s="330"/>
      <c r="K207" s="330"/>
      <c r="L207" s="330"/>
      <c r="M207" s="330"/>
      <c r="N207" s="330"/>
      <c r="O207" s="330"/>
      <c r="P207" s="330"/>
      <c r="Q207" s="330"/>
      <c r="R207" s="330"/>
      <c r="S207" s="330"/>
      <c r="T207" s="330"/>
      <c r="U207" s="330"/>
      <c r="V207" s="330"/>
      <c r="W207" s="330"/>
      <c r="X207" s="330"/>
      <c r="Y207" s="330"/>
      <c r="Z207" s="330"/>
      <c r="AA207" s="330"/>
      <c r="AB207" s="330"/>
      <c r="AC207" s="330"/>
      <c r="AD207" s="330"/>
    </row>
    <row r="208" ht="23.25" customHeight="1">
      <c r="A208" s="330"/>
      <c r="B208" s="330"/>
      <c r="C208" s="330"/>
      <c r="D208" s="330"/>
      <c r="E208" s="330"/>
      <c r="F208" s="330"/>
      <c r="G208" s="330"/>
      <c r="H208" s="330"/>
      <c r="I208" s="330"/>
      <c r="J208" s="330"/>
      <c r="K208" s="330"/>
      <c r="L208" s="330"/>
      <c r="M208" s="330"/>
      <c r="N208" s="330"/>
      <c r="O208" s="330"/>
      <c r="P208" s="330"/>
      <c r="Q208" s="330"/>
      <c r="R208" s="330"/>
      <c r="S208" s="330"/>
      <c r="T208" s="330"/>
      <c r="U208" s="330"/>
      <c r="V208" s="330"/>
      <c r="W208" s="330"/>
      <c r="X208" s="330"/>
      <c r="Y208" s="330"/>
      <c r="Z208" s="330"/>
      <c r="AA208" s="330"/>
      <c r="AB208" s="330"/>
      <c r="AC208" s="330"/>
      <c r="AD208" s="330"/>
    </row>
    <row r="209" ht="23.25" customHeight="1">
      <c r="A209" s="330"/>
      <c r="B209" s="330"/>
      <c r="C209" s="330"/>
      <c r="D209" s="330"/>
      <c r="E209" s="330"/>
      <c r="F209" s="330"/>
      <c r="G209" s="330"/>
      <c r="H209" s="330"/>
      <c r="I209" s="330"/>
      <c r="J209" s="330"/>
      <c r="K209" s="330"/>
      <c r="L209" s="330"/>
      <c r="M209" s="330"/>
      <c r="N209" s="330"/>
      <c r="O209" s="330"/>
      <c r="P209" s="330"/>
      <c r="Q209" s="330"/>
      <c r="R209" s="330"/>
      <c r="S209" s="330"/>
      <c r="T209" s="330"/>
      <c r="U209" s="330"/>
      <c r="V209" s="330"/>
      <c r="W209" s="330"/>
      <c r="X209" s="330"/>
      <c r="Y209" s="330"/>
      <c r="Z209" s="330"/>
      <c r="AA209" s="330"/>
      <c r="AB209" s="330"/>
      <c r="AC209" s="330"/>
      <c r="AD209" s="330"/>
    </row>
    <row r="210" ht="23.25" customHeight="1">
      <c r="A210" s="330"/>
      <c r="B210" s="330"/>
      <c r="C210" s="330"/>
      <c r="D210" s="330"/>
      <c r="E210" s="330"/>
      <c r="F210" s="330"/>
      <c r="G210" s="330"/>
      <c r="H210" s="330"/>
      <c r="I210" s="330"/>
      <c r="J210" s="330"/>
      <c r="K210" s="330"/>
      <c r="L210" s="330"/>
      <c r="M210" s="330"/>
      <c r="N210" s="330"/>
      <c r="O210" s="330"/>
      <c r="P210" s="330"/>
      <c r="Q210" s="330"/>
      <c r="R210" s="330"/>
      <c r="S210" s="330"/>
      <c r="T210" s="330"/>
      <c r="U210" s="330"/>
      <c r="V210" s="330"/>
      <c r="W210" s="330"/>
      <c r="X210" s="330"/>
      <c r="Y210" s="330"/>
      <c r="Z210" s="330"/>
      <c r="AA210" s="330"/>
      <c r="AB210" s="330"/>
      <c r="AC210" s="330"/>
      <c r="AD210" s="330"/>
    </row>
    <row r="211" ht="23.25" customHeight="1">
      <c r="A211" s="330"/>
      <c r="B211" s="330"/>
      <c r="C211" s="330"/>
      <c r="D211" s="330"/>
      <c r="E211" s="330"/>
      <c r="F211" s="330"/>
      <c r="G211" s="330"/>
      <c r="H211" s="330"/>
      <c r="I211" s="330"/>
      <c r="J211" s="330"/>
      <c r="K211" s="330"/>
      <c r="L211" s="330"/>
      <c r="M211" s="330"/>
      <c r="N211" s="330"/>
      <c r="O211" s="330"/>
      <c r="P211" s="330"/>
      <c r="Q211" s="330"/>
      <c r="R211" s="330"/>
      <c r="S211" s="330"/>
      <c r="T211" s="330"/>
      <c r="U211" s="330"/>
      <c r="V211" s="330"/>
      <c r="W211" s="330"/>
      <c r="X211" s="330"/>
      <c r="Y211" s="330"/>
      <c r="Z211" s="330"/>
      <c r="AA211" s="330"/>
      <c r="AB211" s="330"/>
      <c r="AC211" s="330"/>
      <c r="AD211" s="330"/>
    </row>
    <row r="212" ht="23.25" customHeight="1">
      <c r="A212" s="330"/>
      <c r="B212" s="330"/>
      <c r="C212" s="330"/>
      <c r="D212" s="330"/>
      <c r="E212" s="330"/>
      <c r="F212" s="330"/>
      <c r="G212" s="330"/>
      <c r="H212" s="330"/>
      <c r="I212" s="330"/>
      <c r="J212" s="330"/>
      <c r="K212" s="330"/>
      <c r="L212" s="330"/>
      <c r="M212" s="330"/>
      <c r="N212" s="330"/>
      <c r="O212" s="330"/>
      <c r="P212" s="330"/>
      <c r="Q212" s="330"/>
      <c r="R212" s="330"/>
      <c r="S212" s="330"/>
      <c r="T212" s="330"/>
      <c r="U212" s="330"/>
      <c r="V212" s="330"/>
      <c r="W212" s="330"/>
      <c r="X212" s="330"/>
      <c r="Y212" s="330"/>
      <c r="Z212" s="330"/>
      <c r="AA212" s="330"/>
      <c r="AB212" s="330"/>
      <c r="AC212" s="330"/>
      <c r="AD212" s="330"/>
    </row>
    <row r="213" ht="23.25" customHeight="1">
      <c r="A213" s="330"/>
      <c r="B213" s="330"/>
      <c r="C213" s="330"/>
      <c r="D213" s="330"/>
      <c r="E213" s="330"/>
      <c r="F213" s="330"/>
      <c r="G213" s="330"/>
      <c r="H213" s="330"/>
      <c r="I213" s="330"/>
      <c r="J213" s="330"/>
      <c r="K213" s="330"/>
      <c r="L213" s="330"/>
      <c r="M213" s="330"/>
      <c r="N213" s="330"/>
      <c r="O213" s="330"/>
      <c r="P213" s="330"/>
      <c r="Q213" s="330"/>
      <c r="R213" s="330"/>
      <c r="S213" s="330"/>
      <c r="T213" s="330"/>
      <c r="U213" s="330"/>
      <c r="V213" s="330"/>
      <c r="W213" s="330"/>
      <c r="X213" s="330"/>
      <c r="Y213" s="330"/>
      <c r="Z213" s="330"/>
      <c r="AA213" s="330"/>
      <c r="AB213" s="330"/>
      <c r="AC213" s="330"/>
      <c r="AD213" s="330"/>
    </row>
    <row r="214" ht="23.25" customHeight="1">
      <c r="A214" s="330"/>
      <c r="B214" s="330"/>
      <c r="C214" s="330"/>
      <c r="D214" s="330"/>
      <c r="E214" s="330"/>
      <c r="F214" s="330"/>
      <c r="G214" s="330"/>
      <c r="H214" s="330"/>
      <c r="I214" s="330"/>
      <c r="J214" s="330"/>
      <c r="K214" s="330"/>
      <c r="L214" s="330"/>
      <c r="M214" s="330"/>
      <c r="N214" s="330"/>
      <c r="O214" s="330"/>
      <c r="P214" s="330"/>
      <c r="Q214" s="330"/>
      <c r="R214" s="330"/>
      <c r="S214" s="330"/>
      <c r="T214" s="330"/>
      <c r="U214" s="330"/>
      <c r="V214" s="330"/>
      <c r="W214" s="330"/>
      <c r="X214" s="330"/>
      <c r="Y214" s="330"/>
      <c r="Z214" s="330"/>
      <c r="AA214" s="330"/>
      <c r="AB214" s="330"/>
      <c r="AC214" s="330"/>
      <c r="AD214" s="330"/>
    </row>
    <row r="215" ht="23.25" customHeight="1">
      <c r="A215" s="330"/>
      <c r="B215" s="330"/>
      <c r="C215" s="330"/>
      <c r="D215" s="330"/>
      <c r="E215" s="330"/>
      <c r="F215" s="330"/>
      <c r="G215" s="330"/>
      <c r="H215" s="330"/>
      <c r="I215" s="330"/>
      <c r="J215" s="330"/>
      <c r="K215" s="330"/>
      <c r="L215" s="330"/>
      <c r="M215" s="330"/>
      <c r="N215" s="330"/>
      <c r="O215" s="330"/>
      <c r="P215" s="330"/>
      <c r="Q215" s="330"/>
      <c r="R215" s="330"/>
      <c r="S215" s="330"/>
      <c r="T215" s="330"/>
      <c r="U215" s="330"/>
      <c r="V215" s="330"/>
      <c r="W215" s="330"/>
      <c r="X215" s="330"/>
      <c r="Y215" s="330"/>
      <c r="Z215" s="330"/>
      <c r="AA215" s="330"/>
      <c r="AB215" s="330"/>
      <c r="AC215" s="330"/>
      <c r="AD215" s="330"/>
    </row>
    <row r="216" ht="23.25" customHeight="1">
      <c r="A216" s="330"/>
      <c r="B216" s="330"/>
      <c r="C216" s="330"/>
      <c r="D216" s="330"/>
      <c r="E216" s="330"/>
      <c r="F216" s="330"/>
      <c r="G216" s="330"/>
      <c r="H216" s="330"/>
      <c r="I216" s="330"/>
      <c r="J216" s="330"/>
      <c r="K216" s="330"/>
      <c r="L216" s="330"/>
      <c r="M216" s="330"/>
      <c r="N216" s="330"/>
      <c r="O216" s="330"/>
      <c r="P216" s="330"/>
      <c r="Q216" s="330"/>
      <c r="R216" s="330"/>
      <c r="S216" s="330"/>
      <c r="T216" s="330"/>
      <c r="U216" s="330"/>
      <c r="V216" s="330"/>
      <c r="W216" s="330"/>
      <c r="X216" s="330"/>
      <c r="Y216" s="330"/>
      <c r="Z216" s="330"/>
      <c r="AA216" s="330"/>
      <c r="AB216" s="330"/>
      <c r="AC216" s="330"/>
      <c r="AD216" s="330"/>
    </row>
    <row r="217" ht="23.25" customHeight="1">
      <c r="A217" s="330"/>
      <c r="B217" s="330"/>
      <c r="C217" s="330"/>
      <c r="D217" s="330"/>
      <c r="E217" s="330"/>
      <c r="F217" s="330"/>
      <c r="G217" s="330"/>
      <c r="H217" s="330"/>
      <c r="I217" s="330"/>
      <c r="J217" s="330"/>
      <c r="K217" s="330"/>
      <c r="L217" s="330"/>
      <c r="M217" s="330"/>
      <c r="N217" s="330"/>
      <c r="O217" s="330"/>
      <c r="P217" s="330"/>
      <c r="Q217" s="330"/>
      <c r="R217" s="330"/>
      <c r="S217" s="330"/>
      <c r="T217" s="330"/>
      <c r="U217" s="330"/>
      <c r="V217" s="330"/>
      <c r="W217" s="330"/>
      <c r="X217" s="330"/>
      <c r="Y217" s="330"/>
      <c r="Z217" s="330"/>
      <c r="AA217" s="330"/>
      <c r="AB217" s="330"/>
      <c r="AC217" s="330"/>
      <c r="AD217" s="330"/>
    </row>
    <row r="218" ht="23.25" customHeight="1">
      <c r="A218" s="330"/>
      <c r="B218" s="330"/>
      <c r="C218" s="330"/>
      <c r="D218" s="330"/>
      <c r="E218" s="330"/>
      <c r="F218" s="330"/>
      <c r="G218" s="330"/>
      <c r="H218" s="330"/>
      <c r="I218" s="330"/>
      <c r="J218" s="330"/>
      <c r="K218" s="330"/>
      <c r="L218" s="330"/>
      <c r="M218" s="330"/>
      <c r="N218" s="330"/>
      <c r="O218" s="330"/>
      <c r="P218" s="330"/>
      <c r="Q218" s="330"/>
      <c r="R218" s="330"/>
      <c r="S218" s="330"/>
      <c r="T218" s="330"/>
      <c r="U218" s="330"/>
      <c r="V218" s="330"/>
      <c r="W218" s="330"/>
      <c r="X218" s="330"/>
      <c r="Y218" s="330"/>
      <c r="Z218" s="330"/>
      <c r="AA218" s="330"/>
      <c r="AB218" s="330"/>
      <c r="AC218" s="330"/>
      <c r="AD218" s="330"/>
    </row>
    <row r="219" ht="23.25" customHeight="1">
      <c r="A219" s="330"/>
      <c r="B219" s="330"/>
      <c r="C219" s="330"/>
      <c r="D219" s="330"/>
      <c r="E219" s="330"/>
      <c r="F219" s="330"/>
      <c r="G219" s="330"/>
      <c r="H219" s="330"/>
      <c r="I219" s="330"/>
      <c r="J219" s="330"/>
      <c r="K219" s="330"/>
      <c r="L219" s="330"/>
      <c r="M219" s="330"/>
      <c r="N219" s="330"/>
      <c r="O219" s="330"/>
      <c r="P219" s="330"/>
      <c r="Q219" s="330"/>
      <c r="R219" s="330"/>
      <c r="S219" s="330"/>
      <c r="T219" s="330"/>
      <c r="U219" s="330"/>
      <c r="V219" s="330"/>
      <c r="W219" s="330"/>
      <c r="X219" s="330"/>
      <c r="Y219" s="330"/>
      <c r="Z219" s="330"/>
      <c r="AA219" s="330"/>
      <c r="AB219" s="330"/>
      <c r="AC219" s="330"/>
      <c r="AD219" s="330"/>
    </row>
    <row r="220" ht="23.25" customHeight="1">
      <c r="A220" s="330"/>
      <c r="B220" s="330"/>
      <c r="C220" s="330"/>
      <c r="D220" s="330"/>
      <c r="E220" s="330"/>
      <c r="F220" s="330"/>
      <c r="G220" s="330"/>
      <c r="H220" s="330"/>
      <c r="I220" s="330"/>
      <c r="J220" s="330"/>
      <c r="K220" s="330"/>
      <c r="L220" s="330"/>
      <c r="M220" s="330"/>
      <c r="N220" s="330"/>
      <c r="O220" s="330"/>
      <c r="P220" s="330"/>
      <c r="Q220" s="330"/>
      <c r="R220" s="330"/>
      <c r="S220" s="330"/>
      <c r="T220" s="330"/>
      <c r="U220" s="330"/>
      <c r="V220" s="330"/>
      <c r="W220" s="330"/>
      <c r="X220" s="330"/>
      <c r="Y220" s="330"/>
      <c r="Z220" s="330"/>
      <c r="AA220" s="330"/>
      <c r="AB220" s="330"/>
      <c r="AC220" s="330"/>
      <c r="AD220" s="330"/>
    </row>
    <row r="221" ht="23.25" customHeight="1">
      <c r="A221" s="330"/>
      <c r="B221" s="330"/>
      <c r="C221" s="330"/>
      <c r="D221" s="330"/>
      <c r="E221" s="330"/>
      <c r="F221" s="330"/>
      <c r="G221" s="330"/>
      <c r="H221" s="330"/>
      <c r="I221" s="330"/>
      <c r="J221" s="330"/>
      <c r="K221" s="330"/>
      <c r="L221" s="330"/>
      <c r="M221" s="330"/>
      <c r="N221" s="330"/>
      <c r="O221" s="330"/>
      <c r="P221" s="330"/>
      <c r="Q221" s="330"/>
      <c r="R221" s="330"/>
      <c r="S221" s="330"/>
      <c r="T221" s="330"/>
      <c r="U221" s="330"/>
      <c r="V221" s="330"/>
      <c r="W221" s="330"/>
      <c r="X221" s="330"/>
      <c r="Y221" s="330"/>
      <c r="Z221" s="330"/>
      <c r="AA221" s="330"/>
      <c r="AB221" s="330"/>
      <c r="AC221" s="330"/>
      <c r="AD221" s="330"/>
    </row>
    <row r="222" ht="23.25" customHeight="1">
      <c r="A222" s="330"/>
      <c r="B222" s="330"/>
      <c r="C222" s="330"/>
      <c r="D222" s="330"/>
      <c r="E222" s="330"/>
      <c r="F222" s="330"/>
      <c r="G222" s="330"/>
      <c r="H222" s="330"/>
      <c r="I222" s="330"/>
      <c r="J222" s="330"/>
      <c r="K222" s="330"/>
      <c r="L222" s="330"/>
      <c r="M222" s="330"/>
      <c r="N222" s="330"/>
      <c r="O222" s="330"/>
      <c r="P222" s="330"/>
      <c r="Q222" s="330"/>
      <c r="R222" s="330"/>
      <c r="S222" s="330"/>
      <c r="T222" s="330"/>
      <c r="U222" s="330"/>
      <c r="V222" s="330"/>
      <c r="W222" s="330"/>
      <c r="X222" s="330"/>
      <c r="Y222" s="330"/>
      <c r="Z222" s="330"/>
      <c r="AA222" s="330"/>
      <c r="AB222" s="330"/>
      <c r="AC222" s="330"/>
      <c r="AD222" s="330"/>
    </row>
    <row r="223" ht="23.25" customHeight="1">
      <c r="A223" s="330"/>
      <c r="B223" s="330"/>
      <c r="C223" s="330"/>
      <c r="D223" s="330"/>
      <c r="E223" s="330"/>
      <c r="F223" s="330"/>
      <c r="G223" s="330"/>
      <c r="H223" s="330"/>
      <c r="I223" s="330"/>
      <c r="J223" s="330"/>
      <c r="K223" s="330"/>
      <c r="L223" s="330"/>
      <c r="M223" s="330"/>
      <c r="N223" s="330"/>
      <c r="O223" s="330"/>
      <c r="P223" s="330"/>
      <c r="Q223" s="330"/>
      <c r="R223" s="330"/>
      <c r="S223" s="330"/>
      <c r="T223" s="330"/>
      <c r="U223" s="330"/>
      <c r="V223" s="330"/>
      <c r="W223" s="330"/>
      <c r="X223" s="330"/>
      <c r="Y223" s="330"/>
      <c r="Z223" s="330"/>
      <c r="AA223" s="330"/>
      <c r="AB223" s="330"/>
      <c r="AC223" s="330"/>
      <c r="AD223" s="330"/>
    </row>
    <row r="224" ht="23.25" customHeight="1">
      <c r="A224" s="330"/>
      <c r="B224" s="330"/>
      <c r="C224" s="330"/>
      <c r="D224" s="330"/>
      <c r="E224" s="330"/>
      <c r="F224" s="330"/>
      <c r="G224" s="330"/>
      <c r="H224" s="330"/>
      <c r="I224" s="330"/>
      <c r="J224" s="330"/>
      <c r="K224" s="330"/>
      <c r="L224" s="330"/>
      <c r="M224" s="330"/>
      <c r="N224" s="330"/>
      <c r="O224" s="330"/>
      <c r="P224" s="330"/>
      <c r="Q224" s="330"/>
      <c r="R224" s="330"/>
      <c r="S224" s="330"/>
      <c r="T224" s="330"/>
      <c r="U224" s="330"/>
      <c r="V224" s="330"/>
      <c r="W224" s="330"/>
      <c r="X224" s="330"/>
      <c r="Y224" s="330"/>
      <c r="Z224" s="330"/>
      <c r="AA224" s="330"/>
      <c r="AB224" s="330"/>
      <c r="AC224" s="330"/>
      <c r="AD224" s="330"/>
    </row>
    <row r="225" ht="23.25" customHeight="1">
      <c r="A225" s="330"/>
      <c r="B225" s="330"/>
      <c r="C225" s="330"/>
      <c r="D225" s="330"/>
      <c r="E225" s="330"/>
      <c r="F225" s="330"/>
      <c r="G225" s="330"/>
      <c r="H225" s="330"/>
      <c r="I225" s="330"/>
      <c r="J225" s="330"/>
      <c r="K225" s="330"/>
      <c r="L225" s="330"/>
      <c r="M225" s="330"/>
      <c r="N225" s="330"/>
      <c r="O225" s="330"/>
      <c r="P225" s="330"/>
      <c r="Q225" s="330"/>
      <c r="R225" s="330"/>
      <c r="S225" s="330"/>
      <c r="T225" s="330"/>
      <c r="U225" s="330"/>
      <c r="V225" s="330"/>
      <c r="W225" s="330"/>
      <c r="X225" s="330"/>
      <c r="Y225" s="330"/>
      <c r="Z225" s="330"/>
      <c r="AA225" s="330"/>
      <c r="AB225" s="330"/>
      <c r="AC225" s="330"/>
      <c r="AD225" s="330"/>
    </row>
    <row r="226" ht="23.25" customHeight="1">
      <c r="A226" s="330"/>
      <c r="B226" s="330"/>
      <c r="C226" s="330"/>
      <c r="D226" s="330"/>
      <c r="E226" s="330"/>
      <c r="F226" s="330"/>
      <c r="G226" s="330"/>
      <c r="H226" s="330"/>
      <c r="I226" s="330"/>
      <c r="J226" s="330"/>
      <c r="K226" s="330"/>
      <c r="L226" s="330"/>
      <c r="M226" s="330"/>
      <c r="N226" s="330"/>
      <c r="O226" s="330"/>
      <c r="P226" s="330"/>
      <c r="Q226" s="330"/>
      <c r="R226" s="330"/>
      <c r="S226" s="330"/>
      <c r="T226" s="330"/>
      <c r="U226" s="330"/>
      <c r="V226" s="330"/>
      <c r="W226" s="330"/>
      <c r="X226" s="330"/>
      <c r="Y226" s="330"/>
      <c r="Z226" s="330"/>
      <c r="AA226" s="330"/>
      <c r="AB226" s="330"/>
      <c r="AC226" s="330"/>
      <c r="AD226" s="330"/>
    </row>
    <row r="227" ht="23.25" customHeight="1">
      <c r="A227" s="330"/>
      <c r="B227" s="330"/>
      <c r="C227" s="330"/>
      <c r="D227" s="330"/>
      <c r="E227" s="330"/>
      <c r="F227" s="330"/>
      <c r="G227" s="330"/>
      <c r="H227" s="330"/>
      <c r="I227" s="330"/>
      <c r="J227" s="330"/>
      <c r="K227" s="330"/>
      <c r="L227" s="330"/>
      <c r="M227" s="330"/>
      <c r="N227" s="330"/>
      <c r="O227" s="330"/>
      <c r="P227" s="330"/>
      <c r="Q227" s="330"/>
      <c r="R227" s="330"/>
      <c r="S227" s="330"/>
      <c r="T227" s="330"/>
      <c r="U227" s="330"/>
      <c r="V227" s="330"/>
      <c r="W227" s="330"/>
      <c r="X227" s="330"/>
      <c r="Y227" s="330"/>
      <c r="Z227" s="330"/>
      <c r="AA227" s="330"/>
      <c r="AB227" s="330"/>
      <c r="AC227" s="330"/>
      <c r="AD227" s="330"/>
    </row>
    <row r="228" ht="23.25" customHeight="1">
      <c r="A228" s="330"/>
      <c r="B228" s="330"/>
      <c r="C228" s="330"/>
      <c r="D228" s="330"/>
      <c r="E228" s="330"/>
      <c r="F228" s="330"/>
      <c r="G228" s="330"/>
      <c r="H228" s="330"/>
      <c r="I228" s="330"/>
      <c r="J228" s="330"/>
      <c r="K228" s="330"/>
      <c r="L228" s="330"/>
      <c r="M228" s="330"/>
      <c r="N228" s="330"/>
      <c r="O228" s="330"/>
      <c r="P228" s="330"/>
      <c r="Q228" s="330"/>
      <c r="R228" s="330"/>
      <c r="S228" s="330"/>
      <c r="T228" s="330"/>
      <c r="U228" s="330"/>
      <c r="V228" s="330"/>
      <c r="W228" s="330"/>
      <c r="X228" s="330"/>
      <c r="Y228" s="330"/>
      <c r="Z228" s="330"/>
      <c r="AA228" s="330"/>
      <c r="AB228" s="330"/>
      <c r="AC228" s="330"/>
      <c r="AD228" s="330"/>
    </row>
    <row r="229" ht="23.25" customHeight="1">
      <c r="A229" s="330"/>
      <c r="B229" s="330"/>
      <c r="C229" s="330"/>
      <c r="D229" s="330"/>
      <c r="E229" s="330"/>
      <c r="F229" s="330"/>
      <c r="G229" s="330"/>
      <c r="H229" s="330"/>
      <c r="I229" s="330"/>
      <c r="J229" s="330"/>
      <c r="K229" s="330"/>
      <c r="L229" s="330"/>
      <c r="M229" s="330"/>
      <c r="N229" s="330"/>
      <c r="O229" s="330"/>
      <c r="P229" s="330"/>
      <c r="Q229" s="330"/>
      <c r="R229" s="330"/>
      <c r="S229" s="330"/>
      <c r="T229" s="330"/>
      <c r="U229" s="330"/>
      <c r="V229" s="330"/>
      <c r="W229" s="330"/>
      <c r="X229" s="330"/>
      <c r="Y229" s="330"/>
      <c r="Z229" s="330"/>
      <c r="AA229" s="330"/>
      <c r="AB229" s="330"/>
      <c r="AC229" s="330"/>
      <c r="AD229" s="330"/>
    </row>
    <row r="230" ht="23.25" customHeight="1">
      <c r="A230" s="330"/>
      <c r="B230" s="330"/>
      <c r="C230" s="330"/>
      <c r="D230" s="330"/>
      <c r="E230" s="330"/>
      <c r="F230" s="330"/>
      <c r="G230" s="330"/>
      <c r="H230" s="330"/>
      <c r="I230" s="330"/>
      <c r="J230" s="330"/>
      <c r="K230" s="330"/>
      <c r="L230" s="330"/>
      <c r="M230" s="330"/>
      <c r="N230" s="330"/>
      <c r="O230" s="330"/>
      <c r="P230" s="330"/>
      <c r="Q230" s="330"/>
      <c r="R230" s="330"/>
      <c r="S230" s="330"/>
      <c r="T230" s="330"/>
      <c r="U230" s="330"/>
      <c r="V230" s="330"/>
      <c r="W230" s="330"/>
      <c r="X230" s="330"/>
      <c r="Y230" s="330"/>
      <c r="Z230" s="330"/>
      <c r="AA230" s="330"/>
      <c r="AB230" s="330"/>
      <c r="AC230" s="330"/>
      <c r="AD230" s="330"/>
    </row>
    <row r="231" ht="23.25" customHeight="1">
      <c r="A231" s="330"/>
      <c r="B231" s="330"/>
      <c r="C231" s="330"/>
      <c r="D231" s="330"/>
      <c r="E231" s="330"/>
      <c r="F231" s="330"/>
      <c r="G231" s="330"/>
      <c r="H231" s="330"/>
      <c r="I231" s="330"/>
      <c r="J231" s="330"/>
      <c r="K231" s="330"/>
      <c r="L231" s="330"/>
      <c r="M231" s="330"/>
      <c r="N231" s="330"/>
      <c r="O231" s="330"/>
      <c r="P231" s="330"/>
      <c r="Q231" s="330"/>
      <c r="R231" s="330"/>
      <c r="S231" s="330"/>
      <c r="T231" s="330"/>
      <c r="U231" s="330"/>
      <c r="V231" s="330"/>
      <c r="W231" s="330"/>
      <c r="X231" s="330"/>
      <c r="Y231" s="330"/>
      <c r="Z231" s="330"/>
      <c r="AA231" s="330"/>
      <c r="AB231" s="330"/>
      <c r="AC231" s="330"/>
      <c r="AD231" s="330"/>
    </row>
    <row r="232" ht="23.25" customHeight="1">
      <c r="A232" s="330"/>
      <c r="B232" s="330"/>
      <c r="C232" s="330"/>
      <c r="D232" s="330"/>
      <c r="E232" s="330"/>
      <c r="F232" s="330"/>
      <c r="G232" s="330"/>
      <c r="H232" s="330"/>
      <c r="I232" s="330"/>
      <c r="J232" s="330"/>
      <c r="K232" s="330"/>
      <c r="L232" s="330"/>
      <c r="M232" s="330"/>
      <c r="N232" s="330"/>
      <c r="O232" s="330"/>
      <c r="P232" s="330"/>
      <c r="Q232" s="330"/>
      <c r="R232" s="330"/>
      <c r="S232" s="330"/>
      <c r="T232" s="330"/>
      <c r="U232" s="330"/>
      <c r="V232" s="330"/>
      <c r="W232" s="330"/>
      <c r="X232" s="330"/>
      <c r="Y232" s="330"/>
      <c r="Z232" s="330"/>
      <c r="AA232" s="330"/>
      <c r="AB232" s="330"/>
      <c r="AC232" s="330"/>
      <c r="AD232" s="330"/>
    </row>
    <row r="233" ht="23.25" customHeight="1">
      <c r="A233" s="330"/>
      <c r="B233" s="330"/>
      <c r="C233" s="330"/>
      <c r="D233" s="330"/>
      <c r="E233" s="330"/>
      <c r="F233" s="330"/>
      <c r="G233" s="330"/>
      <c r="H233" s="330"/>
      <c r="I233" s="330"/>
      <c r="J233" s="330"/>
      <c r="K233" s="330"/>
      <c r="L233" s="330"/>
      <c r="M233" s="330"/>
      <c r="N233" s="330"/>
      <c r="O233" s="330"/>
      <c r="P233" s="330"/>
      <c r="Q233" s="330"/>
      <c r="R233" s="330"/>
      <c r="S233" s="330"/>
      <c r="T233" s="330"/>
      <c r="U233" s="330"/>
      <c r="V233" s="330"/>
      <c r="W233" s="330"/>
      <c r="X233" s="330"/>
      <c r="Y233" s="330"/>
      <c r="Z233" s="330"/>
      <c r="AA233" s="330"/>
      <c r="AB233" s="330"/>
      <c r="AC233" s="330"/>
      <c r="AD233" s="330"/>
    </row>
    <row r="234" ht="23.25" customHeight="1">
      <c r="A234" s="330"/>
      <c r="B234" s="330"/>
      <c r="C234" s="330"/>
      <c r="D234" s="330"/>
      <c r="E234" s="330"/>
      <c r="F234" s="330"/>
      <c r="G234" s="330"/>
      <c r="H234" s="330"/>
      <c r="I234" s="330"/>
      <c r="J234" s="330"/>
      <c r="K234" s="330"/>
      <c r="L234" s="330"/>
      <c r="M234" s="330"/>
      <c r="N234" s="330"/>
      <c r="O234" s="330"/>
      <c r="P234" s="330"/>
      <c r="Q234" s="330"/>
      <c r="R234" s="330"/>
      <c r="S234" s="330"/>
      <c r="T234" s="330"/>
      <c r="U234" s="330"/>
      <c r="V234" s="330"/>
      <c r="W234" s="330"/>
      <c r="X234" s="330"/>
      <c r="Y234" s="330"/>
      <c r="Z234" s="330"/>
      <c r="AA234" s="330"/>
      <c r="AB234" s="330"/>
      <c r="AC234" s="330"/>
      <c r="AD234" s="330"/>
    </row>
    <row r="235" ht="23.25" customHeight="1">
      <c r="A235" s="330"/>
      <c r="B235" s="330"/>
      <c r="C235" s="330"/>
      <c r="D235" s="330"/>
      <c r="E235" s="330"/>
      <c r="F235" s="330"/>
      <c r="G235" s="330"/>
      <c r="H235" s="330"/>
      <c r="I235" s="330"/>
      <c r="J235" s="330"/>
      <c r="K235" s="330"/>
      <c r="L235" s="330"/>
      <c r="M235" s="330"/>
      <c r="N235" s="330"/>
      <c r="O235" s="330"/>
      <c r="P235" s="330"/>
      <c r="Q235" s="330"/>
      <c r="R235" s="330"/>
      <c r="S235" s="330"/>
      <c r="T235" s="330"/>
      <c r="U235" s="330"/>
      <c r="V235" s="330"/>
      <c r="W235" s="330"/>
      <c r="X235" s="330"/>
      <c r="Y235" s="330"/>
      <c r="Z235" s="330"/>
      <c r="AA235" s="330"/>
      <c r="AB235" s="330"/>
      <c r="AC235" s="330"/>
      <c r="AD235" s="330"/>
    </row>
    <row r="236" ht="23.25" customHeight="1">
      <c r="A236" s="330"/>
      <c r="B236" s="330"/>
      <c r="C236" s="330"/>
      <c r="D236" s="330"/>
      <c r="E236" s="330"/>
      <c r="F236" s="330"/>
      <c r="G236" s="330"/>
      <c r="H236" s="330"/>
      <c r="I236" s="330"/>
      <c r="J236" s="330"/>
      <c r="K236" s="330"/>
      <c r="L236" s="330"/>
      <c r="M236" s="330"/>
      <c r="N236" s="330"/>
      <c r="O236" s="330"/>
      <c r="P236" s="330"/>
      <c r="Q236" s="330"/>
      <c r="R236" s="330"/>
      <c r="S236" s="330"/>
      <c r="T236" s="330"/>
      <c r="U236" s="330"/>
      <c r="V236" s="330"/>
      <c r="W236" s="330"/>
      <c r="X236" s="330"/>
      <c r="Y236" s="330"/>
      <c r="Z236" s="330"/>
      <c r="AA236" s="330"/>
      <c r="AB236" s="330"/>
      <c r="AC236" s="330"/>
      <c r="AD236" s="330"/>
    </row>
    <row r="237" ht="23.25" customHeight="1">
      <c r="A237" s="330"/>
      <c r="B237" s="330"/>
      <c r="C237" s="330"/>
      <c r="D237" s="330"/>
      <c r="E237" s="330"/>
      <c r="F237" s="330"/>
      <c r="G237" s="330"/>
      <c r="H237" s="330"/>
      <c r="I237" s="330"/>
      <c r="J237" s="330"/>
      <c r="K237" s="330"/>
      <c r="L237" s="330"/>
      <c r="M237" s="330"/>
      <c r="N237" s="330"/>
      <c r="O237" s="330"/>
      <c r="P237" s="330"/>
      <c r="Q237" s="330"/>
      <c r="R237" s="330"/>
      <c r="S237" s="330"/>
      <c r="T237" s="330"/>
      <c r="U237" s="330"/>
      <c r="V237" s="330"/>
      <c r="W237" s="330"/>
      <c r="X237" s="330"/>
      <c r="Y237" s="330"/>
      <c r="Z237" s="330"/>
      <c r="AA237" s="330"/>
      <c r="AB237" s="330"/>
      <c r="AC237" s="330"/>
      <c r="AD237" s="330"/>
    </row>
    <row r="238" ht="23.25" customHeight="1">
      <c r="A238" s="330"/>
      <c r="B238" s="330"/>
      <c r="C238" s="330"/>
      <c r="D238" s="330"/>
      <c r="E238" s="330"/>
      <c r="F238" s="330"/>
      <c r="G238" s="330"/>
      <c r="H238" s="330"/>
      <c r="I238" s="330"/>
      <c r="J238" s="330"/>
      <c r="K238" s="330"/>
      <c r="L238" s="330"/>
      <c r="M238" s="330"/>
      <c r="N238" s="330"/>
      <c r="O238" s="330"/>
      <c r="P238" s="330"/>
      <c r="Q238" s="330"/>
      <c r="R238" s="330"/>
      <c r="S238" s="330"/>
      <c r="T238" s="330"/>
      <c r="U238" s="330"/>
      <c r="V238" s="330"/>
      <c r="W238" s="330"/>
      <c r="X238" s="330"/>
      <c r="Y238" s="330"/>
      <c r="Z238" s="330"/>
      <c r="AA238" s="330"/>
      <c r="AB238" s="330"/>
      <c r="AC238" s="330"/>
      <c r="AD238" s="330"/>
    </row>
    <row r="239" ht="23.25" customHeight="1">
      <c r="A239" s="330"/>
      <c r="B239" s="330"/>
      <c r="C239" s="330"/>
      <c r="D239" s="330"/>
      <c r="E239" s="330"/>
      <c r="F239" s="330"/>
      <c r="G239" s="330"/>
      <c r="H239" s="330"/>
      <c r="I239" s="330"/>
      <c r="J239" s="330"/>
      <c r="K239" s="330"/>
      <c r="L239" s="330"/>
      <c r="M239" s="330"/>
      <c r="N239" s="330"/>
      <c r="O239" s="330"/>
      <c r="P239" s="330"/>
      <c r="Q239" s="330"/>
      <c r="R239" s="330"/>
      <c r="S239" s="330"/>
      <c r="T239" s="330"/>
      <c r="U239" s="330"/>
      <c r="V239" s="330"/>
      <c r="W239" s="330"/>
      <c r="X239" s="330"/>
      <c r="Y239" s="330"/>
      <c r="Z239" s="330"/>
      <c r="AA239" s="330"/>
      <c r="AB239" s="330"/>
      <c r="AC239" s="330"/>
      <c r="AD239" s="330"/>
    </row>
    <row r="240" ht="23.25" customHeight="1">
      <c r="A240" s="330"/>
      <c r="B240" s="330"/>
      <c r="C240" s="330"/>
      <c r="D240" s="330"/>
      <c r="E240" s="330"/>
      <c r="F240" s="330"/>
      <c r="G240" s="330"/>
      <c r="H240" s="330"/>
      <c r="I240" s="330"/>
      <c r="J240" s="330"/>
      <c r="K240" s="330"/>
      <c r="L240" s="330"/>
      <c r="M240" s="330"/>
      <c r="N240" s="330"/>
      <c r="O240" s="330"/>
      <c r="P240" s="330"/>
      <c r="Q240" s="330"/>
      <c r="R240" s="330"/>
      <c r="S240" s="330"/>
      <c r="T240" s="330"/>
      <c r="U240" s="330"/>
      <c r="V240" s="330"/>
      <c r="W240" s="330"/>
      <c r="X240" s="330"/>
      <c r="Y240" s="330"/>
      <c r="Z240" s="330"/>
      <c r="AA240" s="330"/>
      <c r="AB240" s="330"/>
      <c r="AC240" s="330"/>
      <c r="AD240" s="330"/>
    </row>
    <row r="241" ht="23.25" customHeight="1">
      <c r="A241" s="330"/>
      <c r="B241" s="330"/>
      <c r="C241" s="330"/>
      <c r="D241" s="330"/>
      <c r="E241" s="330"/>
      <c r="F241" s="330"/>
      <c r="G241" s="330"/>
      <c r="H241" s="330"/>
      <c r="I241" s="330"/>
      <c r="J241" s="330"/>
      <c r="K241" s="330"/>
      <c r="L241" s="330"/>
      <c r="M241" s="330"/>
      <c r="N241" s="330"/>
      <c r="O241" s="330"/>
      <c r="P241" s="330"/>
      <c r="Q241" s="330"/>
      <c r="R241" s="330"/>
      <c r="S241" s="330"/>
      <c r="T241" s="330"/>
      <c r="U241" s="330"/>
      <c r="V241" s="330"/>
      <c r="W241" s="330"/>
      <c r="X241" s="330"/>
      <c r="Y241" s="330"/>
      <c r="Z241" s="330"/>
      <c r="AA241" s="330"/>
      <c r="AB241" s="330"/>
      <c r="AC241" s="330"/>
      <c r="AD241" s="330"/>
    </row>
    <row r="242" ht="23.25" customHeight="1">
      <c r="A242" s="330"/>
      <c r="B242" s="330"/>
      <c r="C242" s="330"/>
      <c r="D242" s="330"/>
      <c r="E242" s="330"/>
      <c r="F242" s="330"/>
      <c r="G242" s="330"/>
      <c r="H242" s="330"/>
      <c r="I242" s="330"/>
      <c r="J242" s="330"/>
      <c r="K242" s="330"/>
      <c r="L242" s="330"/>
      <c r="M242" s="330"/>
      <c r="N242" s="330"/>
      <c r="O242" s="330"/>
      <c r="P242" s="330"/>
      <c r="Q242" s="330"/>
      <c r="R242" s="330"/>
      <c r="S242" s="330"/>
      <c r="T242" s="330"/>
      <c r="U242" s="330"/>
      <c r="V242" s="330"/>
      <c r="W242" s="330"/>
      <c r="X242" s="330"/>
      <c r="Y242" s="330"/>
      <c r="Z242" s="330"/>
      <c r="AA242" s="330"/>
      <c r="AB242" s="330"/>
      <c r="AC242" s="330"/>
      <c r="AD242" s="330"/>
    </row>
    <row r="243" ht="23.25" customHeight="1">
      <c r="A243" s="330"/>
      <c r="B243" s="330"/>
      <c r="C243" s="330"/>
      <c r="D243" s="330"/>
      <c r="E243" s="330"/>
      <c r="F243" s="330"/>
      <c r="G243" s="330"/>
      <c r="H243" s="330"/>
      <c r="I243" s="330"/>
      <c r="J243" s="330"/>
      <c r="K243" s="330"/>
      <c r="L243" s="330"/>
      <c r="M243" s="330"/>
      <c r="N243" s="330"/>
      <c r="O243" s="330"/>
      <c r="P243" s="330"/>
      <c r="Q243" s="330"/>
      <c r="R243" s="330"/>
      <c r="S243" s="330"/>
      <c r="T243" s="330"/>
      <c r="U243" s="330"/>
      <c r="V243" s="330"/>
      <c r="W243" s="330"/>
      <c r="X243" s="330"/>
      <c r="Y243" s="330"/>
      <c r="Z243" s="330"/>
      <c r="AA243" s="330"/>
      <c r="AB243" s="330"/>
      <c r="AC243" s="330"/>
      <c r="AD243" s="330"/>
    </row>
    <row r="244" ht="23.25" customHeight="1">
      <c r="A244" s="330"/>
      <c r="B244" s="330"/>
      <c r="C244" s="330"/>
      <c r="D244" s="330"/>
      <c r="E244" s="330"/>
      <c r="F244" s="330"/>
      <c r="G244" s="330"/>
      <c r="H244" s="330"/>
      <c r="I244" s="330"/>
      <c r="J244" s="330"/>
      <c r="K244" s="330"/>
      <c r="L244" s="330"/>
      <c r="M244" s="330"/>
      <c r="N244" s="330"/>
      <c r="O244" s="330"/>
      <c r="P244" s="330"/>
      <c r="Q244" s="330"/>
      <c r="R244" s="330"/>
      <c r="S244" s="330"/>
      <c r="T244" s="330"/>
      <c r="U244" s="330"/>
      <c r="V244" s="330"/>
      <c r="W244" s="330"/>
      <c r="X244" s="330"/>
      <c r="Y244" s="330"/>
      <c r="Z244" s="330"/>
      <c r="AA244" s="330"/>
      <c r="AB244" s="330"/>
      <c r="AC244" s="330"/>
      <c r="AD244" s="330"/>
    </row>
    <row r="245" ht="23.25" customHeight="1">
      <c r="A245" s="330"/>
      <c r="B245" s="330"/>
      <c r="C245" s="330"/>
      <c r="D245" s="330"/>
      <c r="E245" s="330"/>
      <c r="F245" s="330"/>
      <c r="G245" s="330"/>
      <c r="H245" s="330"/>
      <c r="I245" s="330"/>
      <c r="J245" s="330"/>
      <c r="K245" s="330"/>
      <c r="L245" s="330"/>
      <c r="M245" s="330"/>
      <c r="N245" s="330"/>
      <c r="O245" s="330"/>
      <c r="P245" s="330"/>
      <c r="Q245" s="330"/>
      <c r="R245" s="330"/>
      <c r="S245" s="330"/>
      <c r="T245" s="330"/>
      <c r="U245" s="330"/>
      <c r="V245" s="330"/>
      <c r="W245" s="330"/>
      <c r="X245" s="330"/>
      <c r="Y245" s="330"/>
      <c r="Z245" s="330"/>
      <c r="AA245" s="330"/>
      <c r="AB245" s="330"/>
      <c r="AC245" s="330"/>
      <c r="AD245" s="330"/>
    </row>
    <row r="246" ht="23.25" customHeight="1">
      <c r="A246" s="330"/>
      <c r="B246" s="330"/>
      <c r="C246" s="330"/>
      <c r="D246" s="330"/>
      <c r="E246" s="330"/>
      <c r="F246" s="330"/>
      <c r="G246" s="330"/>
      <c r="H246" s="330"/>
      <c r="I246" s="330"/>
      <c r="J246" s="330"/>
      <c r="K246" s="330"/>
      <c r="L246" s="330"/>
      <c r="M246" s="330"/>
      <c r="N246" s="330"/>
      <c r="O246" s="330"/>
      <c r="P246" s="330"/>
      <c r="Q246" s="330"/>
      <c r="R246" s="330"/>
      <c r="S246" s="330"/>
      <c r="T246" s="330"/>
      <c r="U246" s="330"/>
      <c r="V246" s="330"/>
      <c r="W246" s="330"/>
      <c r="X246" s="330"/>
      <c r="Y246" s="330"/>
      <c r="Z246" s="330"/>
      <c r="AA246" s="330"/>
      <c r="AB246" s="330"/>
      <c r="AC246" s="330"/>
      <c r="AD246" s="330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3.43"/>
    <col customWidth="1" min="3" max="3" width="21.43"/>
    <col customWidth="1" min="4" max="7" width="19.86"/>
    <col customWidth="1" min="8" max="8" width="101.57"/>
    <col customWidth="1" min="9" max="30" width="19.86"/>
  </cols>
  <sheetData>
    <row r="1" ht="20.25" customHeight="1">
      <c r="A1" s="304" t="s">
        <v>53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</row>
    <row r="2" ht="20.2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</row>
    <row r="3" ht="20.25" customHeight="1">
      <c r="A3" s="304" t="s">
        <v>121</v>
      </c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</row>
    <row r="4" ht="20.25" customHeight="1">
      <c r="A4" s="304" t="s">
        <v>122</v>
      </c>
      <c r="B4" s="332" t="s">
        <v>143</v>
      </c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</row>
    <row r="5" ht="20.25" customHeight="1">
      <c r="A5" s="304"/>
      <c r="B5" s="332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5"/>
      <c r="AD5" s="275"/>
    </row>
    <row r="6" ht="21.0" customHeight="1">
      <c r="A6" s="275"/>
      <c r="B6" s="275"/>
      <c r="C6" s="275"/>
      <c r="D6" s="275"/>
      <c r="E6" s="275"/>
      <c r="F6" s="275"/>
      <c r="G6" s="275"/>
      <c r="H6" s="275"/>
      <c r="I6" s="307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</row>
    <row r="7" ht="61.5" customHeight="1">
      <c r="A7" s="281" t="s">
        <v>124</v>
      </c>
      <c r="B7" s="394" t="s">
        <v>125</v>
      </c>
      <c r="C7" s="282" t="s">
        <v>126</v>
      </c>
      <c r="D7" s="282" t="s">
        <v>127</v>
      </c>
      <c r="E7" s="282" t="s">
        <v>128</v>
      </c>
      <c r="F7" s="282" t="s">
        <v>129</v>
      </c>
      <c r="G7" s="283" t="s">
        <v>130</v>
      </c>
      <c r="H7" s="283" t="s">
        <v>12</v>
      </c>
      <c r="I7" s="395" t="s">
        <v>147</v>
      </c>
      <c r="J7" s="396" t="s">
        <v>145</v>
      </c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  <c r="AC7" s="275"/>
      <c r="AD7" s="275"/>
    </row>
    <row r="8" ht="22.5" customHeight="1">
      <c r="A8" s="397" t="str">
        <f>+SUMMARY!#REF!</f>
        <v>#ERROR!</v>
      </c>
      <c r="B8" s="398" t="str">
        <f>+SUMMARY!#REF!</f>
        <v>#ERROR!</v>
      </c>
      <c r="C8" s="398" t="str">
        <f>+SUMMARY!#REF!</f>
        <v>#ERROR!</v>
      </c>
      <c r="D8" s="398" t="str">
        <f>+SUMMARY!#REF!</f>
        <v>#ERROR!</v>
      </c>
      <c r="E8" s="398" t="str">
        <f>+SUMMARY!#REF!</f>
        <v>#ERROR!</v>
      </c>
      <c r="F8" s="398" t="str">
        <f>+SUMMARY!#REF!</f>
        <v>#ERROR!</v>
      </c>
      <c r="G8" s="398" t="str">
        <f>+SUMMARY!#REF!</f>
        <v>#ERROR!</v>
      </c>
      <c r="H8" s="399" t="str">
        <f>+SUMMARY!#REF!</f>
        <v>#ERROR!</v>
      </c>
      <c r="I8" s="400" t="str">
        <f t="shared" ref="I8:I37" si="1">G8/B8</f>
        <v>#ERROR!</v>
      </c>
      <c r="J8" s="401"/>
      <c r="K8" s="311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</row>
    <row r="9" ht="22.5" customHeight="1">
      <c r="A9" s="397">
        <f>+SUMMARY!A7</f>
        <v>44378</v>
      </c>
      <c r="B9" s="398">
        <f>+SUMMARY!B7</f>
        <v>8807.85</v>
      </c>
      <c r="C9" s="398">
        <f>+SUMMARY!C7</f>
        <v>7962.092518</v>
      </c>
      <c r="D9" s="398">
        <f>+SUMMARY!D7</f>
        <v>0</v>
      </c>
      <c r="E9" s="398">
        <f>+SUMMARY!E7</f>
        <v>52.2</v>
      </c>
      <c r="F9" s="398">
        <f>+SUMMARY!F7</f>
        <v>142.68717</v>
      </c>
      <c r="G9" s="398">
        <f>+SUMMARY!G7</f>
        <v>650.8703118</v>
      </c>
      <c r="H9" s="399" t="str">
        <f>+SUMMARY!H7</f>
        <v/>
      </c>
      <c r="I9" s="400">
        <f t="shared" si="1"/>
        <v>0.07389661629</v>
      </c>
      <c r="J9" s="401"/>
      <c r="K9" s="311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</row>
    <row r="10" ht="22.5" customHeight="1">
      <c r="A10" s="397">
        <f>+SUMMARY!A8</f>
        <v>44379</v>
      </c>
      <c r="B10" s="398">
        <f>+SUMMARY!B8</f>
        <v>932.802</v>
      </c>
      <c r="C10" s="398">
        <f>+SUMMARY!C8</f>
        <v>409.9872</v>
      </c>
      <c r="D10" s="398">
        <f>+SUMMARY!D8</f>
        <v>0</v>
      </c>
      <c r="E10" s="398">
        <f>+SUMMARY!E8</f>
        <v>172.8</v>
      </c>
      <c r="F10" s="398">
        <f>+SUMMARY!F8</f>
        <v>76.1931249</v>
      </c>
      <c r="G10" s="398">
        <f>+SUMMARY!G8</f>
        <v>273.8216751</v>
      </c>
      <c r="H10" s="399" t="str">
        <f>+SUMMARY!H8</f>
        <v/>
      </c>
      <c r="I10" s="400">
        <f t="shared" si="1"/>
        <v>0.2935474786</v>
      </c>
      <c r="J10" s="401"/>
      <c r="K10" s="311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</row>
    <row r="11" ht="22.5" customHeight="1">
      <c r="A11" s="397">
        <f>+SUMMARY!A9</f>
        <v>44382</v>
      </c>
      <c r="B11" s="398">
        <f>+SUMMARY!B9</f>
        <v>15185.1891</v>
      </c>
      <c r="C11" s="398">
        <f>+SUMMARY!C9</f>
        <v>13587.69873</v>
      </c>
      <c r="D11" s="398">
        <f>+SUMMARY!D9</f>
        <v>0</v>
      </c>
      <c r="E11" s="398">
        <f>+SUMMARY!E9</f>
        <v>205.8</v>
      </c>
      <c r="F11" s="398">
        <f>+SUMMARY!F9</f>
        <v>739.3328884</v>
      </c>
      <c r="G11" s="398">
        <f>+SUMMARY!G9</f>
        <v>652.3574836</v>
      </c>
      <c r="H11" s="399" t="str">
        <f>+SUMMARY!H9</f>
        <v/>
      </c>
      <c r="I11" s="400">
        <f t="shared" si="1"/>
        <v>0.04296011589</v>
      </c>
      <c r="J11" s="401"/>
      <c r="K11" s="311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</row>
    <row r="12" ht="22.5" customHeight="1">
      <c r="A12" s="397">
        <f>+SUMMARY!A10</f>
        <v>44383</v>
      </c>
      <c r="B12" s="398">
        <f>+SUMMARY!B10</f>
        <v>12085.7735</v>
      </c>
      <c r="C12" s="398">
        <f>+SUMMARY!C10</f>
        <v>11241.11545</v>
      </c>
      <c r="D12" s="398">
        <f>+SUMMARY!D10</f>
        <v>0</v>
      </c>
      <c r="E12" s="398">
        <f>+SUMMARY!E10</f>
        <v>81.6</v>
      </c>
      <c r="F12" s="398">
        <f>+SUMMARY!F10</f>
        <v>273.6872365</v>
      </c>
      <c r="G12" s="398">
        <f>+SUMMARY!G10</f>
        <v>489.370811</v>
      </c>
      <c r="H12" s="399" t="str">
        <f>+SUMMARY!H10</f>
        <v/>
      </c>
      <c r="I12" s="400">
        <f t="shared" si="1"/>
        <v>0.04049147628</v>
      </c>
      <c r="J12" s="401"/>
      <c r="K12" s="311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</row>
    <row r="13" ht="22.5" customHeight="1">
      <c r="A13" s="397">
        <f>+SUMMARY!A11</f>
        <v>44384</v>
      </c>
      <c r="B13" s="398">
        <f>+SUMMARY!B11</f>
        <v>3335.76</v>
      </c>
      <c r="C13" s="398">
        <f>+SUMMARY!C11</f>
        <v>3039.151886</v>
      </c>
      <c r="D13" s="398">
        <f>+SUMMARY!D11</f>
        <v>0</v>
      </c>
      <c r="E13" s="398">
        <f>+SUMMARY!E11</f>
        <v>37.2</v>
      </c>
      <c r="F13" s="398">
        <f>+SUMMARY!F11</f>
        <v>192.473352</v>
      </c>
      <c r="G13" s="398">
        <f>+SUMMARY!G11</f>
        <v>66.934762</v>
      </c>
      <c r="H13" s="399" t="str">
        <f>+SUMMARY!H11</f>
        <v/>
      </c>
      <c r="I13" s="400">
        <f t="shared" si="1"/>
        <v>0.02006582068</v>
      </c>
      <c r="J13" s="402"/>
      <c r="K13" s="403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</row>
    <row r="14" ht="22.5" customHeight="1">
      <c r="A14" s="397">
        <f>+SUMMARY!A12</f>
        <v>44385</v>
      </c>
      <c r="B14" s="398">
        <f>+SUMMARY!B12</f>
        <v>33438.06</v>
      </c>
      <c r="C14" s="398">
        <f>+SUMMARY!C12</f>
        <v>30519.08697</v>
      </c>
      <c r="D14" s="398">
        <f>+SUMMARY!D12</f>
        <v>446.909797</v>
      </c>
      <c r="E14" s="398">
        <f>+SUMMARY!E12</f>
        <v>154.8</v>
      </c>
      <c r="F14" s="398">
        <f>+SUMMARY!F12</f>
        <v>678.755376</v>
      </c>
      <c r="G14" s="398">
        <f>+SUMMARY!G12</f>
        <v>1638.50786</v>
      </c>
      <c r="H14" s="399" t="str">
        <f>+SUMMARY!H12</f>
        <v/>
      </c>
      <c r="I14" s="400">
        <f t="shared" si="1"/>
        <v>0.04900128357</v>
      </c>
      <c r="J14" s="401"/>
      <c r="K14" s="311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</row>
    <row r="15" ht="22.5" customHeight="1">
      <c r="A15" s="397">
        <f>+SUMMARY!A13</f>
        <v>44387</v>
      </c>
      <c r="B15" s="398">
        <f>+SUMMARY!B13</f>
        <v>33004.128</v>
      </c>
      <c r="C15" s="398">
        <f>+SUMMARY!C13</f>
        <v>30711.04072</v>
      </c>
      <c r="D15" s="398">
        <f>+SUMMARY!D13</f>
        <v>582.817132</v>
      </c>
      <c r="E15" s="398">
        <f>+SUMMARY!E13</f>
        <v>309.6</v>
      </c>
      <c r="F15" s="398">
        <f>+SUMMARY!F13</f>
        <v>499.1147183</v>
      </c>
      <c r="G15" s="398">
        <f>+SUMMARY!G13</f>
        <v>901.5554338</v>
      </c>
      <c r="H15" s="399" t="str">
        <f>+SUMMARY!H13</f>
        <v>#REF!</v>
      </c>
      <c r="I15" s="400">
        <f t="shared" si="1"/>
        <v>0.02731644459</v>
      </c>
      <c r="J15" s="401"/>
      <c r="K15" s="311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</row>
    <row r="16" ht="22.5" customHeight="1">
      <c r="A16" s="397">
        <f>+SUMMARY!A14</f>
        <v>44389</v>
      </c>
      <c r="B16" s="398">
        <f>+SUMMARY!B14</f>
        <v>27882.17335</v>
      </c>
      <c r="C16" s="398">
        <f>+SUMMARY!C14</f>
        <v>24367.71757</v>
      </c>
      <c r="D16" s="398">
        <f>+SUMMARY!D14</f>
        <v>377.427418</v>
      </c>
      <c r="E16" s="398">
        <f>+SUMMARY!E14</f>
        <v>208.2</v>
      </c>
      <c r="F16" s="398">
        <f>+SUMMARY!F14</f>
        <v>2080.605273</v>
      </c>
      <c r="G16" s="398">
        <f>+SUMMARY!G14</f>
        <v>848.2230938</v>
      </c>
      <c r="H16" s="399" t="str">
        <f>+SUMMARY!H14</f>
        <v/>
      </c>
      <c r="I16" s="400">
        <f t="shared" si="1"/>
        <v>0.03042169931</v>
      </c>
      <c r="J16" s="401"/>
      <c r="K16" s="311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</row>
    <row r="17" ht="22.5" customHeight="1">
      <c r="A17" s="397">
        <f>+SUMMARY!A15</f>
        <v>44390</v>
      </c>
      <c r="B17" s="398">
        <f>+SUMMARY!B15</f>
        <v>26538.482</v>
      </c>
      <c r="C17" s="398">
        <f>+SUMMARY!C15</f>
        <v>24498.42773</v>
      </c>
      <c r="D17" s="398">
        <f>+SUMMARY!D15</f>
        <v>328.727536</v>
      </c>
      <c r="E17" s="398">
        <f>+SUMMARY!E15</f>
        <v>119.4</v>
      </c>
      <c r="F17" s="398">
        <f>+SUMMARY!F15</f>
        <v>424.0533376</v>
      </c>
      <c r="G17" s="398">
        <f>+SUMMARY!G15</f>
        <v>1167.873395</v>
      </c>
      <c r="H17" s="399" t="str">
        <f>+SUMMARY!H15</f>
        <v/>
      </c>
      <c r="I17" s="400">
        <f t="shared" si="1"/>
        <v>0.04400678966</v>
      </c>
      <c r="J17" s="401"/>
      <c r="K17" s="311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</row>
    <row r="18" ht="22.5" customHeight="1">
      <c r="A18" s="397">
        <f>+SUMMARY!A16</f>
        <v>44391</v>
      </c>
      <c r="B18" s="398">
        <f>+SUMMARY!B16</f>
        <v>42151.2799</v>
      </c>
      <c r="C18" s="398">
        <f>+SUMMARY!C16</f>
        <v>37374.15297</v>
      </c>
      <c r="D18" s="398">
        <f>+SUMMARY!D16</f>
        <v>623.691661</v>
      </c>
      <c r="E18" s="398">
        <f>+SUMMARY!E16</f>
        <v>267.6</v>
      </c>
      <c r="F18" s="398">
        <f>+SUMMARY!F16</f>
        <v>1663.373965</v>
      </c>
      <c r="G18" s="398">
        <f>+SUMMARY!G16</f>
        <v>2222.461301</v>
      </c>
      <c r="H18" s="399" t="str">
        <f>+SUMMARY!H16</f>
        <v/>
      </c>
      <c r="I18" s="400">
        <f t="shared" si="1"/>
        <v>0.05272583196</v>
      </c>
      <c r="J18" s="401"/>
      <c r="K18" s="311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</row>
    <row r="19" ht="22.5" customHeight="1">
      <c r="A19" s="397">
        <f>+SUMMARY!A17</f>
        <v>44392</v>
      </c>
      <c r="B19" s="398">
        <f>+SUMMARY!B17</f>
        <v>21921.8835</v>
      </c>
      <c r="C19" s="398">
        <f>+SUMMARY!C17</f>
        <v>18316.9901</v>
      </c>
      <c r="D19" s="398">
        <f>+SUMMARY!D17</f>
        <v>206.226277</v>
      </c>
      <c r="E19" s="398">
        <f>+SUMMARY!E17</f>
        <v>114</v>
      </c>
      <c r="F19" s="398">
        <f>+SUMMARY!F17</f>
        <v>1743.627475</v>
      </c>
      <c r="G19" s="398">
        <f>+SUMMARY!G17</f>
        <v>1541.039653</v>
      </c>
      <c r="H19" s="399" t="str">
        <f>+SUMMARY!H17</f>
        <v/>
      </c>
      <c r="I19" s="400">
        <f t="shared" si="1"/>
        <v>0.07029686354</v>
      </c>
      <c r="J19" s="401"/>
      <c r="K19" s="311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</row>
    <row r="20" ht="22.5" customHeight="1">
      <c r="A20" s="397">
        <f>+SUMMARY!A18</f>
        <v>44393</v>
      </c>
      <c r="B20" s="398">
        <f>+SUMMARY!B18</f>
        <v>15621.028</v>
      </c>
      <c r="C20" s="398">
        <f>+SUMMARY!C18</f>
        <v>13724.71038</v>
      </c>
      <c r="D20" s="398">
        <f>+SUMMARY!D18</f>
        <v>71.843904</v>
      </c>
      <c r="E20" s="398">
        <f>+SUMMARY!E18</f>
        <v>36</v>
      </c>
      <c r="F20" s="398">
        <f>+SUMMARY!F18</f>
        <v>1257.492754</v>
      </c>
      <c r="G20" s="398">
        <f>+SUMMARY!G18</f>
        <v>530.980962</v>
      </c>
      <c r="H20" s="399" t="str">
        <f>+SUMMARY!H18</f>
        <v/>
      </c>
      <c r="I20" s="400">
        <f t="shared" si="1"/>
        <v>0.03399142246</v>
      </c>
      <c r="J20" s="401"/>
      <c r="K20" s="311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</row>
    <row r="21" ht="22.5" customHeight="1">
      <c r="A21" s="397">
        <f>+SUMMARY!A19</f>
        <v>44396</v>
      </c>
      <c r="B21" s="398">
        <f>+SUMMARY!B19</f>
        <v>15391.307</v>
      </c>
      <c r="C21" s="398">
        <f>+SUMMARY!C19</f>
        <v>13772.1385</v>
      </c>
      <c r="D21" s="398">
        <f>+SUMMARY!D19</f>
        <v>0</v>
      </c>
      <c r="E21" s="398">
        <f>+SUMMARY!E19</f>
        <v>48</v>
      </c>
      <c r="F21" s="398">
        <f>+SUMMARY!F19</f>
        <v>1239.000214</v>
      </c>
      <c r="G21" s="398">
        <f>+SUMMARY!G19</f>
        <v>332.168287</v>
      </c>
      <c r="H21" s="399" t="str">
        <f>+SUMMARY!H19</f>
        <v/>
      </c>
      <c r="I21" s="400">
        <f t="shared" si="1"/>
        <v>0.02158155165</v>
      </c>
      <c r="J21" s="401"/>
      <c r="K21" s="311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</row>
    <row r="22" ht="22.5" customHeight="1">
      <c r="A22" s="397">
        <f>+SUMMARY!A20</f>
        <v>44398</v>
      </c>
      <c r="B22" s="398">
        <f>+SUMMARY!B20</f>
        <v>38119.5787</v>
      </c>
      <c r="C22" s="398">
        <f>+SUMMARY!C20</f>
        <v>34902.05687</v>
      </c>
      <c r="D22" s="398">
        <f>+SUMMARY!D20</f>
        <v>275.7568</v>
      </c>
      <c r="E22" s="398">
        <f>+SUMMARY!E20</f>
        <v>119.4</v>
      </c>
      <c r="F22" s="398">
        <f>+SUMMARY!F20</f>
        <v>2784.813932</v>
      </c>
      <c r="G22" s="398">
        <f>+SUMMARY!G20</f>
        <v>37.55110288</v>
      </c>
      <c r="H22" s="399" t="str">
        <f>+SUMMARY!H20</f>
        <v/>
      </c>
      <c r="I22" s="400">
        <f t="shared" si="1"/>
        <v>0.0009850870382</v>
      </c>
      <c r="J22" s="401"/>
      <c r="K22" s="311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</row>
    <row r="23" ht="22.5" customHeight="1">
      <c r="A23" s="397">
        <f>+SUMMARY!A21</f>
        <v>44403</v>
      </c>
      <c r="B23" s="398">
        <f>+SUMMARY!B21</f>
        <v>2227.035</v>
      </c>
      <c r="C23" s="398">
        <f>+SUMMARY!C21</f>
        <v>1016.11326</v>
      </c>
      <c r="D23" s="398">
        <f>+SUMMARY!D21</f>
        <v>0</v>
      </c>
      <c r="E23" s="398">
        <f>+SUMMARY!E21</f>
        <v>223.2</v>
      </c>
      <c r="F23" s="398">
        <f>+SUMMARY!F21</f>
        <v>166.4654655</v>
      </c>
      <c r="G23" s="398">
        <f>+SUMMARY!G21</f>
        <v>821.2562745</v>
      </c>
      <c r="H23" s="399" t="str">
        <f>+SUMMARY!H21</f>
        <v/>
      </c>
      <c r="I23" s="400">
        <f t="shared" si="1"/>
        <v>0.3687666671</v>
      </c>
      <c r="J23" s="401"/>
      <c r="K23" s="311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</row>
    <row r="24" ht="22.5" customHeight="1">
      <c r="A24" s="397">
        <f>+SUMMARY!A22</f>
        <v>44405</v>
      </c>
      <c r="B24" s="398">
        <f>+SUMMARY!B22</f>
        <v>26639.44023</v>
      </c>
      <c r="C24" s="398">
        <f>+SUMMARY!C22</f>
        <v>22815.04193</v>
      </c>
      <c r="D24" s="398">
        <f>+SUMMARY!D22</f>
        <v>314.1260415</v>
      </c>
      <c r="E24" s="398">
        <f>+SUMMARY!E22</f>
        <v>211.8</v>
      </c>
      <c r="F24" s="398">
        <f>+SUMMARY!F22</f>
        <v>2193.676458</v>
      </c>
      <c r="G24" s="398">
        <f>+SUMMARY!G22</f>
        <v>1104.795804</v>
      </c>
      <c r="H24" s="399" t="str">
        <f>+SUMMARY!H22</f>
        <v/>
      </c>
      <c r="I24" s="400">
        <f t="shared" si="1"/>
        <v>0.0414721854</v>
      </c>
      <c r="J24" s="401"/>
      <c r="K24" s="311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</row>
    <row r="25" ht="22.5" customHeight="1">
      <c r="A25" s="397">
        <f>+SUMMARY!A23</f>
        <v>44407</v>
      </c>
      <c r="B25" s="398">
        <f>+SUMMARY!B23</f>
        <v>27923.4452</v>
      </c>
      <c r="C25" s="398">
        <f>+SUMMARY!C23</f>
        <v>24819.40632</v>
      </c>
      <c r="D25" s="398">
        <f>+SUMMARY!D23</f>
        <v>206.7182784</v>
      </c>
      <c r="E25" s="398">
        <f>+SUMMARY!E23</f>
        <v>165</v>
      </c>
      <c r="F25" s="398">
        <f>+SUMMARY!F23</f>
        <v>2225.907767</v>
      </c>
      <c r="G25" s="398">
        <f>+SUMMARY!G23</f>
        <v>506.4128377</v>
      </c>
      <c r="H25" s="399" t="str">
        <f>+SUMMARY!H23</f>
        <v/>
      </c>
      <c r="I25" s="400">
        <f t="shared" si="1"/>
        <v>0.01813575775</v>
      </c>
      <c r="J25" s="402"/>
      <c r="K25" s="403"/>
      <c r="L25" s="404"/>
      <c r="M25" s="404"/>
      <c r="N25" s="404"/>
      <c r="O25" s="404"/>
      <c r="P25" s="404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</row>
    <row r="26" ht="22.5" customHeight="1">
      <c r="A26" s="397" t="str">
        <f>+SUMMARY!#REF!</f>
        <v>#ERROR!</v>
      </c>
      <c r="B26" s="398" t="str">
        <f>+SUMMARY!#REF!</f>
        <v>#ERROR!</v>
      </c>
      <c r="C26" s="398" t="str">
        <f>+SUMMARY!#REF!</f>
        <v>#ERROR!</v>
      </c>
      <c r="D26" s="398" t="str">
        <f>+SUMMARY!#REF!</f>
        <v>#ERROR!</v>
      </c>
      <c r="E26" s="398" t="str">
        <f>+SUMMARY!#REF!</f>
        <v>#ERROR!</v>
      </c>
      <c r="F26" s="398" t="str">
        <f>+SUMMARY!#REF!</f>
        <v>#ERROR!</v>
      </c>
      <c r="G26" s="398" t="str">
        <f>+SUMMARY!#REF!</f>
        <v>#ERROR!</v>
      </c>
      <c r="H26" s="399" t="str">
        <f>+SUMMARY!#REF!</f>
        <v>#ERROR!</v>
      </c>
      <c r="I26" s="400" t="str">
        <f t="shared" si="1"/>
        <v>#ERROR!</v>
      </c>
      <c r="J26" s="401"/>
      <c r="K26" s="311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</row>
    <row r="27" ht="22.5" customHeight="1">
      <c r="A27" s="397" t="str">
        <f>+SUMMARY!#REF!</f>
        <v>#ERROR!</v>
      </c>
      <c r="B27" s="398" t="str">
        <f>+SUMMARY!#REF!</f>
        <v>#ERROR!</v>
      </c>
      <c r="C27" s="398" t="str">
        <f>+SUMMARY!#REF!</f>
        <v>#ERROR!</v>
      </c>
      <c r="D27" s="398" t="str">
        <f>+SUMMARY!#REF!</f>
        <v>#ERROR!</v>
      </c>
      <c r="E27" s="398" t="str">
        <f>+SUMMARY!#REF!</f>
        <v>#ERROR!</v>
      </c>
      <c r="F27" s="398" t="str">
        <f>+SUMMARY!#REF!</f>
        <v>#ERROR!</v>
      </c>
      <c r="G27" s="398" t="str">
        <f>+SUMMARY!#REF!</f>
        <v>#ERROR!</v>
      </c>
      <c r="H27" s="399" t="str">
        <f>+SUMMARY!#REF!</f>
        <v>#ERROR!</v>
      </c>
      <c r="I27" s="400" t="str">
        <f t="shared" si="1"/>
        <v>#ERROR!</v>
      </c>
      <c r="J27" s="401"/>
      <c r="K27" s="311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</row>
    <row r="28" ht="22.5" customHeight="1">
      <c r="A28" s="397" t="str">
        <f>+SUMMARY!#REF!</f>
        <v>#ERROR!</v>
      </c>
      <c r="B28" s="398" t="str">
        <f>+SUMMARY!#REF!</f>
        <v>#ERROR!</v>
      </c>
      <c r="C28" s="398" t="str">
        <f>+SUMMARY!#REF!</f>
        <v>#ERROR!</v>
      </c>
      <c r="D28" s="398" t="str">
        <f>+SUMMARY!#REF!</f>
        <v>#ERROR!</v>
      </c>
      <c r="E28" s="398" t="str">
        <f>+SUMMARY!#REF!</f>
        <v>#ERROR!</v>
      </c>
      <c r="F28" s="398" t="str">
        <f>+SUMMARY!#REF!</f>
        <v>#ERROR!</v>
      </c>
      <c r="G28" s="398" t="str">
        <f>+SUMMARY!#REF!</f>
        <v>#ERROR!</v>
      </c>
      <c r="H28" s="399" t="str">
        <f>+SUMMARY!#REF!</f>
        <v>#ERROR!</v>
      </c>
      <c r="I28" s="400" t="str">
        <f t="shared" si="1"/>
        <v>#ERROR!</v>
      </c>
      <c r="J28" s="401"/>
      <c r="K28" s="311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</row>
    <row r="29" ht="22.5" customHeight="1">
      <c r="A29" s="397" t="str">
        <f>+SUMMARY!#REF!</f>
        <v>#ERROR!</v>
      </c>
      <c r="B29" s="398" t="str">
        <f>+SUMMARY!#REF!</f>
        <v>#ERROR!</v>
      </c>
      <c r="C29" s="398" t="str">
        <f>+SUMMARY!#REF!</f>
        <v>#ERROR!</v>
      </c>
      <c r="D29" s="398" t="str">
        <f>+SUMMARY!#REF!</f>
        <v>#ERROR!</v>
      </c>
      <c r="E29" s="398" t="str">
        <f>+SUMMARY!#REF!</f>
        <v>#ERROR!</v>
      </c>
      <c r="F29" s="398" t="str">
        <f>+SUMMARY!#REF!</f>
        <v>#ERROR!</v>
      </c>
      <c r="G29" s="398" t="str">
        <f>+SUMMARY!#REF!</f>
        <v>#ERROR!</v>
      </c>
      <c r="H29" s="399" t="str">
        <f>+SUMMARY!#REF!</f>
        <v>#ERROR!</v>
      </c>
      <c r="I29" s="400" t="str">
        <f t="shared" si="1"/>
        <v>#ERROR!</v>
      </c>
      <c r="J29" s="401"/>
      <c r="K29" s="311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</row>
    <row r="30" ht="22.5" customHeight="1">
      <c r="A30" s="397" t="str">
        <f>+SUMMARY!#REF!</f>
        <v>#ERROR!</v>
      </c>
      <c r="B30" s="398" t="str">
        <f>+SUMMARY!#REF!</f>
        <v>#ERROR!</v>
      </c>
      <c r="C30" s="398" t="str">
        <f>+SUMMARY!#REF!</f>
        <v>#ERROR!</v>
      </c>
      <c r="D30" s="398" t="str">
        <f>+SUMMARY!#REF!</f>
        <v>#ERROR!</v>
      </c>
      <c r="E30" s="398" t="str">
        <f>+SUMMARY!#REF!</f>
        <v>#ERROR!</v>
      </c>
      <c r="F30" s="398" t="str">
        <f>+SUMMARY!#REF!</f>
        <v>#ERROR!</v>
      </c>
      <c r="G30" s="398" t="str">
        <f>+SUMMARY!#REF!</f>
        <v>#ERROR!</v>
      </c>
      <c r="H30" s="399" t="str">
        <f>+SUMMARY!#REF!</f>
        <v>#ERROR!</v>
      </c>
      <c r="I30" s="400" t="str">
        <f t="shared" si="1"/>
        <v>#ERROR!</v>
      </c>
      <c r="J30" s="401"/>
      <c r="K30" s="311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</row>
    <row r="31" ht="22.5" customHeight="1">
      <c r="A31" s="397" t="str">
        <f>+SUMMARY!#REF!</f>
        <v>#ERROR!</v>
      </c>
      <c r="B31" s="398" t="str">
        <f>+SUMMARY!#REF!</f>
        <v>#ERROR!</v>
      </c>
      <c r="C31" s="398" t="str">
        <f>+SUMMARY!#REF!</f>
        <v>#ERROR!</v>
      </c>
      <c r="D31" s="398" t="str">
        <f>+SUMMARY!#REF!</f>
        <v>#ERROR!</v>
      </c>
      <c r="E31" s="398" t="str">
        <f>+SUMMARY!#REF!</f>
        <v>#ERROR!</v>
      </c>
      <c r="F31" s="398" t="str">
        <f>+SUMMARY!#REF!</f>
        <v>#ERROR!</v>
      </c>
      <c r="G31" s="398" t="str">
        <f>+SUMMARY!#REF!</f>
        <v>#ERROR!</v>
      </c>
      <c r="H31" s="399" t="str">
        <f>+SUMMARY!#REF!</f>
        <v>#ERROR!</v>
      </c>
      <c r="I31" s="400" t="str">
        <f t="shared" si="1"/>
        <v>#ERROR!</v>
      </c>
      <c r="J31" s="401"/>
      <c r="K31" s="311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</row>
    <row r="32" ht="22.5" customHeight="1">
      <c r="A32" s="397" t="str">
        <f>+SUMMARY!#REF!</f>
        <v>#ERROR!</v>
      </c>
      <c r="B32" s="398" t="str">
        <f>+SUMMARY!#REF!</f>
        <v>#ERROR!</v>
      </c>
      <c r="C32" s="398" t="str">
        <f>+SUMMARY!#REF!</f>
        <v>#ERROR!</v>
      </c>
      <c r="D32" s="398" t="str">
        <f>+SUMMARY!#REF!</f>
        <v>#ERROR!</v>
      </c>
      <c r="E32" s="398" t="str">
        <f>+SUMMARY!#REF!</f>
        <v>#ERROR!</v>
      </c>
      <c r="F32" s="398" t="str">
        <f>+SUMMARY!#REF!</f>
        <v>#ERROR!</v>
      </c>
      <c r="G32" s="398" t="str">
        <f>+SUMMARY!#REF!</f>
        <v>#ERROR!</v>
      </c>
      <c r="H32" s="399" t="str">
        <f>+SUMMARY!#REF!</f>
        <v>#ERROR!</v>
      </c>
      <c r="I32" s="400" t="str">
        <f t="shared" si="1"/>
        <v>#ERROR!</v>
      </c>
      <c r="J32" s="401"/>
      <c r="K32" s="311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</row>
    <row r="33" ht="22.5" customHeight="1">
      <c r="A33" s="397" t="str">
        <f>+SUMMARY!#REF!</f>
        <v>#ERROR!</v>
      </c>
      <c r="B33" s="398" t="str">
        <f>+SUMMARY!#REF!</f>
        <v>#ERROR!</v>
      </c>
      <c r="C33" s="398" t="str">
        <f>+SUMMARY!#REF!</f>
        <v>#ERROR!</v>
      </c>
      <c r="D33" s="398" t="str">
        <f>+SUMMARY!#REF!</f>
        <v>#ERROR!</v>
      </c>
      <c r="E33" s="398" t="str">
        <f>+SUMMARY!#REF!</f>
        <v>#ERROR!</v>
      </c>
      <c r="F33" s="398" t="str">
        <f>+SUMMARY!#REF!</f>
        <v>#ERROR!</v>
      </c>
      <c r="G33" s="398" t="str">
        <f>+SUMMARY!#REF!</f>
        <v>#ERROR!</v>
      </c>
      <c r="H33" s="399" t="str">
        <f>+SUMMARY!#REF!</f>
        <v>#ERROR!</v>
      </c>
      <c r="I33" s="400" t="str">
        <f t="shared" si="1"/>
        <v>#ERROR!</v>
      </c>
      <c r="J33" s="401"/>
      <c r="K33" s="311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275"/>
      <c r="AD33" s="275"/>
    </row>
    <row r="34" ht="22.5" customHeight="1">
      <c r="A34" s="397" t="str">
        <f>+SUMMARY!#REF!</f>
        <v>#ERROR!</v>
      </c>
      <c r="B34" s="398" t="str">
        <f>+SUMMARY!#REF!</f>
        <v>#ERROR!</v>
      </c>
      <c r="C34" s="398" t="str">
        <f>+SUMMARY!#REF!</f>
        <v>#ERROR!</v>
      </c>
      <c r="D34" s="398" t="str">
        <f>+SUMMARY!#REF!</f>
        <v>#ERROR!</v>
      </c>
      <c r="E34" s="398" t="str">
        <f>+SUMMARY!#REF!</f>
        <v>#ERROR!</v>
      </c>
      <c r="F34" s="398" t="str">
        <f>+SUMMARY!#REF!</f>
        <v>#ERROR!</v>
      </c>
      <c r="G34" s="398" t="str">
        <f>+SUMMARY!#REF!</f>
        <v>#ERROR!</v>
      </c>
      <c r="H34" s="399" t="str">
        <f>+SUMMARY!#REF!</f>
        <v>#ERROR!</v>
      </c>
      <c r="I34" s="400" t="str">
        <f t="shared" si="1"/>
        <v>#ERROR!</v>
      </c>
      <c r="J34" s="401"/>
      <c r="K34" s="311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5"/>
      <c r="AC34" s="275"/>
      <c r="AD34" s="275"/>
    </row>
    <row r="35" ht="22.5" customHeight="1">
      <c r="A35" s="397" t="str">
        <f>+SUMMARY!#REF!</f>
        <v>#ERROR!</v>
      </c>
      <c r="B35" s="398" t="str">
        <f>+SUMMARY!#REF!</f>
        <v>#ERROR!</v>
      </c>
      <c r="C35" s="398" t="str">
        <f>+SUMMARY!#REF!</f>
        <v>#ERROR!</v>
      </c>
      <c r="D35" s="398" t="str">
        <f>+SUMMARY!#REF!</f>
        <v>#ERROR!</v>
      </c>
      <c r="E35" s="398" t="str">
        <f>+SUMMARY!#REF!</f>
        <v>#ERROR!</v>
      </c>
      <c r="F35" s="398" t="str">
        <f>+SUMMARY!#REF!</f>
        <v>#ERROR!</v>
      </c>
      <c r="G35" s="398" t="str">
        <f>+SUMMARY!#REF!</f>
        <v>#ERROR!</v>
      </c>
      <c r="H35" s="399" t="str">
        <f>+SUMMARY!#REF!</f>
        <v>#ERROR!</v>
      </c>
      <c r="I35" s="400" t="str">
        <f t="shared" si="1"/>
        <v>#ERROR!</v>
      </c>
      <c r="J35" s="401"/>
      <c r="K35" s="311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</row>
    <row r="36" ht="22.5" customHeight="1">
      <c r="A36" s="397" t="str">
        <f>+SUMMARY!#REF!</f>
        <v>#ERROR!</v>
      </c>
      <c r="B36" s="398" t="str">
        <f>+SUMMARY!#REF!</f>
        <v>#ERROR!</v>
      </c>
      <c r="C36" s="398" t="str">
        <f>+SUMMARY!#REF!</f>
        <v>#ERROR!</v>
      </c>
      <c r="D36" s="398" t="str">
        <f>+SUMMARY!#REF!</f>
        <v>#ERROR!</v>
      </c>
      <c r="E36" s="398" t="str">
        <f>+SUMMARY!#REF!</f>
        <v>#ERROR!</v>
      </c>
      <c r="F36" s="398" t="str">
        <f>+SUMMARY!#REF!</f>
        <v>#ERROR!</v>
      </c>
      <c r="G36" s="398" t="str">
        <f>+SUMMARY!#REF!</f>
        <v>#ERROR!</v>
      </c>
      <c r="H36" s="399" t="str">
        <f>+SUMMARY!#REF!</f>
        <v>#ERROR!</v>
      </c>
      <c r="I36" s="400" t="str">
        <f t="shared" si="1"/>
        <v>#ERROR!</v>
      </c>
      <c r="J36" s="401"/>
      <c r="K36" s="311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</row>
    <row r="37" ht="22.5" customHeight="1">
      <c r="A37" s="397" t="str">
        <f>+SUMMARY!#REF!</f>
        <v>#ERROR!</v>
      </c>
      <c r="B37" s="398" t="str">
        <f>+SUMMARY!#REF!</f>
        <v>#ERROR!</v>
      </c>
      <c r="C37" s="398" t="str">
        <f>+SUMMARY!#REF!</f>
        <v>#ERROR!</v>
      </c>
      <c r="D37" s="398" t="str">
        <f>+SUMMARY!#REF!</f>
        <v>#ERROR!</v>
      </c>
      <c r="E37" s="398" t="str">
        <f>+SUMMARY!#REF!</f>
        <v>#ERROR!</v>
      </c>
      <c r="F37" s="398" t="str">
        <f>+SUMMARY!#REF!</f>
        <v>#ERROR!</v>
      </c>
      <c r="G37" s="398" t="str">
        <f>+SUMMARY!#REF!</f>
        <v>#ERROR!</v>
      </c>
      <c r="H37" s="399" t="str">
        <f>+SUMMARY!#REF!</f>
        <v>#ERROR!</v>
      </c>
      <c r="I37" s="400" t="str">
        <f t="shared" si="1"/>
        <v>#ERROR!</v>
      </c>
      <c r="J37" s="401"/>
      <c r="K37" s="311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  <c r="AA37" s="275"/>
      <c r="AB37" s="275"/>
      <c r="AC37" s="275"/>
      <c r="AD37" s="275"/>
    </row>
    <row r="38" ht="30.0" customHeight="1">
      <c r="A38" s="405" t="s">
        <v>133</v>
      </c>
      <c r="B38" s="406" t="str">
        <f t="shared" ref="B38:G38" si="2">SUM(B8:B37)</f>
        <v>#ERROR!</v>
      </c>
      <c r="C38" s="406" t="str">
        <f t="shared" si="2"/>
        <v>#ERROR!</v>
      </c>
      <c r="D38" s="406" t="str">
        <f t="shared" si="2"/>
        <v>#ERROR!</v>
      </c>
      <c r="E38" s="406" t="str">
        <f t="shared" si="2"/>
        <v>#ERROR!</v>
      </c>
      <c r="F38" s="406" t="str">
        <f t="shared" si="2"/>
        <v>#ERROR!</v>
      </c>
      <c r="G38" s="406" t="str">
        <f t="shared" si="2"/>
        <v>#ERROR!</v>
      </c>
      <c r="H38" s="407" t="str">
        <f>+SUMMARY!H24</f>
        <v/>
      </c>
      <c r="I38" s="408" t="str">
        <f>+G38/B38</f>
        <v>#ERROR!</v>
      </c>
      <c r="J38" s="409"/>
      <c r="K38" s="275"/>
      <c r="L38" s="275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5"/>
      <c r="AA38" s="275"/>
      <c r="AB38" s="275"/>
      <c r="AC38" s="275"/>
      <c r="AD38" s="275"/>
    </row>
    <row r="39" ht="24.75" customHeight="1">
      <c r="A39" s="410" t="s">
        <v>49</v>
      </c>
      <c r="B39" s="300"/>
      <c r="C39" s="411" t="str">
        <f>+C38/B38</f>
        <v>#ERROR!</v>
      </c>
      <c r="D39" s="411" t="str">
        <f>+D38/B38</f>
        <v>#ERROR!</v>
      </c>
      <c r="E39" s="411" t="str">
        <f>+E38/B38</f>
        <v>#ERROR!</v>
      </c>
      <c r="F39" s="411" t="str">
        <f>+F38/B38</f>
        <v>#ERROR!</v>
      </c>
      <c r="G39" s="412" t="str">
        <f>+G38/B38</f>
        <v>#ERROR!</v>
      </c>
      <c r="H39" s="413" t="str">
        <f>+SUMMARY!H25</f>
        <v/>
      </c>
      <c r="I39" s="320"/>
      <c r="J39" s="414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275"/>
      <c r="AD39" s="275"/>
    </row>
    <row r="40" ht="24.75" customHeight="1">
      <c r="A40" s="415" t="s">
        <v>134</v>
      </c>
      <c r="B40" s="416"/>
      <c r="C40" s="417"/>
      <c r="D40" s="417">
        <v>0.0053</v>
      </c>
      <c r="E40" s="417">
        <v>0.0084</v>
      </c>
      <c r="F40" s="417"/>
      <c r="G40" s="418">
        <v>0.0061</v>
      </c>
      <c r="H40" s="419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  <c r="AA40" s="275"/>
      <c r="AB40" s="275"/>
      <c r="AC40" s="275"/>
      <c r="AD40" s="275"/>
    </row>
    <row r="41" ht="40.5" customHeight="1">
      <c r="A41" s="420"/>
      <c r="B41" s="275"/>
      <c r="C41" s="275"/>
      <c r="D41" s="275" t="s">
        <v>135</v>
      </c>
      <c r="E41" s="275"/>
      <c r="F41" s="313" t="str">
        <f>+D38+E38+F38+G38</f>
        <v>#ERROR!</v>
      </c>
      <c r="G41" s="275"/>
      <c r="H41" s="421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5"/>
      <c r="AC41" s="275"/>
      <c r="AD41" s="275"/>
    </row>
    <row r="42" ht="20.25" customHeight="1">
      <c r="A42" s="420"/>
      <c r="B42" s="275"/>
      <c r="C42" s="275"/>
      <c r="D42" s="275" t="s">
        <v>136</v>
      </c>
      <c r="E42" s="275"/>
      <c r="F42" s="315" t="str">
        <f>+F41/B38</f>
        <v>#ERROR!</v>
      </c>
      <c r="G42" s="275"/>
      <c r="H42" s="421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5"/>
      <c r="AA42" s="275"/>
      <c r="AB42" s="275"/>
      <c r="AC42" s="275"/>
      <c r="AD42" s="275"/>
    </row>
    <row r="43" ht="20.25" customHeight="1">
      <c r="A43" s="420"/>
      <c r="B43" s="275"/>
      <c r="C43" s="275"/>
      <c r="D43" s="275" t="s">
        <v>137</v>
      </c>
      <c r="E43" s="275"/>
      <c r="F43" s="315" t="str">
        <f t="shared" ref="F43:F44" si="3">+D39+E39+G39</f>
        <v>#ERROR!</v>
      </c>
      <c r="G43" s="275"/>
      <c r="H43" s="421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  <c r="AA43" s="275"/>
      <c r="AB43" s="275"/>
      <c r="AC43" s="275"/>
      <c r="AD43" s="275"/>
    </row>
    <row r="44" ht="20.25" customHeight="1">
      <c r="A44" s="420"/>
      <c r="B44" s="275"/>
      <c r="C44" s="304" t="s">
        <v>138</v>
      </c>
      <c r="D44" s="304"/>
      <c r="E44" s="304"/>
      <c r="F44" s="307">
        <f t="shared" si="3"/>
        <v>0.0198</v>
      </c>
      <c r="G44" s="275"/>
      <c r="H44" s="421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  <c r="AA44" s="275"/>
      <c r="AB44" s="275"/>
      <c r="AC44" s="275"/>
      <c r="AD44" s="275"/>
    </row>
    <row r="45" ht="20.25" customHeight="1">
      <c r="A45" s="420" t="s">
        <v>139</v>
      </c>
      <c r="B45" s="275"/>
      <c r="C45" s="275"/>
      <c r="D45" s="317">
        <v>9.0</v>
      </c>
      <c r="E45" s="275"/>
      <c r="F45" s="275"/>
      <c r="G45" s="275"/>
      <c r="H45" s="421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  <c r="AA45" s="275"/>
      <c r="AB45" s="275"/>
      <c r="AC45" s="275"/>
      <c r="AD45" s="275"/>
    </row>
    <row r="46" ht="20.25" customHeight="1">
      <c r="A46" s="420"/>
      <c r="B46" s="275"/>
      <c r="C46" s="275" t="s">
        <v>140</v>
      </c>
      <c r="D46" s="318" t="str">
        <f t="shared" ref="D46:E46" si="4">+$D$45*D38</f>
        <v>#ERROR!</v>
      </c>
      <c r="E46" s="318" t="str">
        <f t="shared" si="4"/>
        <v>#ERROR!</v>
      </c>
      <c r="F46" s="318"/>
      <c r="G46" s="318" t="str">
        <f>+$D$45*G38</f>
        <v>#ERROR!</v>
      </c>
      <c r="H46" s="421"/>
      <c r="I46" s="275"/>
      <c r="J46" s="275"/>
      <c r="K46" s="275"/>
      <c r="L46" s="275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</row>
    <row r="47" ht="21.0" customHeight="1">
      <c r="A47" s="422"/>
      <c r="B47" s="320"/>
      <c r="C47" s="320"/>
      <c r="D47" s="320"/>
      <c r="E47" s="320"/>
      <c r="F47" s="320"/>
      <c r="G47" s="320"/>
      <c r="H47" s="423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</row>
    <row r="48" ht="20.25" customHeight="1">
      <c r="A48" s="275"/>
      <c r="B48" s="275"/>
      <c r="C48" s="275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5"/>
      <c r="AA48" s="275"/>
      <c r="AB48" s="275"/>
      <c r="AC48" s="275"/>
      <c r="AD48" s="275"/>
    </row>
    <row r="49" ht="20.25" customHeight="1">
      <c r="A49" s="275"/>
      <c r="B49" s="275"/>
      <c r="C49" s="275"/>
      <c r="D49" s="275"/>
      <c r="E49" s="275"/>
      <c r="F49" s="311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</row>
    <row r="50" ht="20.25" customHeight="1">
      <c r="A50" s="275"/>
      <c r="B50" s="275"/>
      <c r="C50" s="275"/>
      <c r="D50" s="275"/>
      <c r="E50" s="311"/>
      <c r="F50" s="275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</row>
    <row r="51" ht="20.25" customHeight="1">
      <c r="A51" s="275"/>
      <c r="B51" s="275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5"/>
      <c r="AA51" s="275"/>
      <c r="AB51" s="275"/>
      <c r="AC51" s="275"/>
      <c r="AD51" s="275"/>
    </row>
    <row r="52" ht="20.25" customHeight="1">
      <c r="A52" s="275"/>
      <c r="B52" s="275"/>
      <c r="C52" s="275"/>
      <c r="D52" s="275"/>
      <c r="E52" s="275"/>
      <c r="F52" s="275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  <c r="AA52" s="275"/>
      <c r="AB52" s="275"/>
      <c r="AC52" s="275"/>
      <c r="AD52" s="275"/>
    </row>
    <row r="53" ht="20.25" customHeight="1">
      <c r="A53" s="275"/>
      <c r="B53" s="275"/>
      <c r="C53" s="275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</row>
    <row r="54" ht="20.25" customHeight="1">
      <c r="A54" s="275"/>
      <c r="B54" s="275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</row>
    <row r="55" ht="20.25" customHeight="1">
      <c r="A55" s="275"/>
      <c r="B55" s="275"/>
      <c r="C55" s="275"/>
      <c r="D55" s="275"/>
      <c r="E55" s="275"/>
      <c r="F55" s="275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</row>
    <row r="56" ht="20.25" customHeight="1">
      <c r="A56" s="275"/>
      <c r="B56" s="275"/>
      <c r="C56" s="275"/>
      <c r="D56" s="275"/>
      <c r="E56" s="275"/>
      <c r="F56" s="275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</row>
    <row r="57" ht="20.25" customHeight="1">
      <c r="A57" s="275"/>
      <c r="B57" s="275"/>
      <c r="C57" s="275"/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5"/>
      <c r="R57" s="275"/>
      <c r="S57" s="275"/>
      <c r="T57" s="275"/>
      <c r="U57" s="275"/>
      <c r="V57" s="275"/>
      <c r="W57" s="275"/>
      <c r="X57" s="275"/>
      <c r="Y57" s="275"/>
      <c r="Z57" s="275"/>
      <c r="AA57" s="275"/>
      <c r="AB57" s="275"/>
      <c r="AC57" s="275"/>
      <c r="AD57" s="275"/>
    </row>
    <row r="58" ht="20.25" customHeight="1">
      <c r="A58" s="275"/>
      <c r="B58" s="275"/>
      <c r="C58" s="275"/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  <c r="AA58" s="275"/>
      <c r="AB58" s="275"/>
      <c r="AC58" s="275"/>
      <c r="AD58" s="275"/>
    </row>
    <row r="59" ht="20.25" customHeight="1">
      <c r="A59" s="275"/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  <c r="AA59" s="275"/>
      <c r="AB59" s="275"/>
      <c r="AC59" s="275"/>
      <c r="AD59" s="275"/>
    </row>
    <row r="60" ht="20.25" customHeight="1">
      <c r="A60" s="275"/>
      <c r="B60" s="275"/>
      <c r="C60" s="275"/>
      <c r="D60" s="275"/>
      <c r="E60" s="275"/>
      <c r="F60" s="275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  <c r="AA60" s="275"/>
      <c r="AB60" s="275"/>
      <c r="AC60" s="275"/>
      <c r="AD60" s="275"/>
    </row>
    <row r="61" ht="20.25" customHeight="1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  <c r="AA61" s="275"/>
      <c r="AB61" s="275"/>
      <c r="AC61" s="275"/>
      <c r="AD61" s="275"/>
    </row>
    <row r="62" ht="20.25" customHeight="1">
      <c r="A62" s="275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5"/>
      <c r="AD62" s="275"/>
    </row>
    <row r="63" ht="20.25" customHeight="1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5"/>
      <c r="AD63" s="275"/>
    </row>
    <row r="64" ht="20.25" customHeight="1">
      <c r="A64" s="275"/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</row>
    <row r="65" ht="20.25" customHeight="1">
      <c r="A65" s="275"/>
      <c r="B65" s="275"/>
      <c r="C65" s="275"/>
      <c r="D65" s="275"/>
      <c r="E65" s="275"/>
      <c r="F65" s="275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  <c r="AA65" s="275"/>
      <c r="AB65" s="275"/>
      <c r="AC65" s="275"/>
      <c r="AD65" s="275"/>
    </row>
    <row r="66" ht="20.25" customHeight="1">
      <c r="A66" s="275"/>
      <c r="B66" s="275"/>
      <c r="C66" s="275"/>
      <c r="D66" s="275"/>
      <c r="E66" s="275"/>
      <c r="F66" s="275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5"/>
      <c r="R66" s="275"/>
      <c r="S66" s="275"/>
      <c r="T66" s="275"/>
      <c r="U66" s="275"/>
      <c r="V66" s="275"/>
      <c r="W66" s="275"/>
      <c r="X66" s="275"/>
      <c r="Y66" s="275"/>
      <c r="Z66" s="275"/>
      <c r="AA66" s="275"/>
      <c r="AB66" s="275"/>
      <c r="AC66" s="275"/>
      <c r="AD66" s="275"/>
    </row>
    <row r="67" ht="20.25" customHeight="1">
      <c r="A67" s="275"/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5"/>
      <c r="AB67" s="275"/>
      <c r="AC67" s="275"/>
      <c r="AD67" s="275"/>
    </row>
    <row r="68" ht="20.25" customHeight="1">
      <c r="A68" s="275"/>
      <c r="B68" s="275"/>
      <c r="C68" s="275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5"/>
      <c r="R68" s="275"/>
      <c r="S68" s="275"/>
      <c r="T68" s="275"/>
      <c r="U68" s="275"/>
      <c r="V68" s="275"/>
      <c r="W68" s="275"/>
      <c r="X68" s="275"/>
      <c r="Y68" s="275"/>
      <c r="Z68" s="275"/>
      <c r="AA68" s="275"/>
      <c r="AB68" s="275"/>
      <c r="AC68" s="275"/>
      <c r="AD68" s="275"/>
    </row>
    <row r="69" ht="20.25" customHeight="1">
      <c r="A69" s="275"/>
      <c r="B69" s="275"/>
      <c r="C69" s="275"/>
      <c r="D69" s="275"/>
      <c r="E69" s="275"/>
      <c r="F69" s="275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5"/>
      <c r="R69" s="275"/>
      <c r="S69" s="275"/>
      <c r="T69" s="275"/>
      <c r="U69" s="275"/>
      <c r="V69" s="275"/>
      <c r="W69" s="275"/>
      <c r="X69" s="275"/>
      <c r="Y69" s="275"/>
      <c r="Z69" s="275"/>
      <c r="AA69" s="275"/>
      <c r="AB69" s="275"/>
      <c r="AC69" s="275"/>
      <c r="AD69" s="275"/>
    </row>
    <row r="70" ht="20.25" customHeight="1">
      <c r="A70" s="275"/>
      <c r="B70" s="275"/>
      <c r="C70" s="275"/>
      <c r="D70" s="275"/>
      <c r="E70" s="275"/>
      <c r="F70" s="275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5"/>
      <c r="R70" s="275"/>
      <c r="S70" s="275"/>
      <c r="T70" s="275"/>
      <c r="U70" s="275"/>
      <c r="V70" s="275"/>
      <c r="W70" s="275"/>
      <c r="X70" s="275"/>
      <c r="Y70" s="275"/>
      <c r="Z70" s="275"/>
      <c r="AA70" s="275"/>
      <c r="AB70" s="275"/>
      <c r="AC70" s="275"/>
      <c r="AD70" s="275"/>
    </row>
    <row r="71" ht="20.25" customHeight="1">
      <c r="A71" s="275"/>
      <c r="B71" s="275"/>
      <c r="C71" s="275"/>
      <c r="D71" s="275"/>
      <c r="E71" s="275"/>
      <c r="F71" s="275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5"/>
      <c r="R71" s="275"/>
      <c r="S71" s="275"/>
      <c r="T71" s="275"/>
      <c r="U71" s="275"/>
      <c r="V71" s="275"/>
      <c r="W71" s="275"/>
      <c r="X71" s="275"/>
      <c r="Y71" s="275"/>
      <c r="Z71" s="275"/>
      <c r="AA71" s="275"/>
      <c r="AB71" s="275"/>
      <c r="AC71" s="275"/>
      <c r="AD71" s="275"/>
    </row>
    <row r="72" ht="20.25" customHeight="1">
      <c r="A72" s="275"/>
      <c r="B72" s="275"/>
      <c r="C72" s="275"/>
      <c r="D72" s="275"/>
      <c r="E72" s="275"/>
      <c r="F72" s="275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5"/>
      <c r="R72" s="275"/>
      <c r="S72" s="275"/>
      <c r="T72" s="275"/>
      <c r="U72" s="275"/>
      <c r="V72" s="275"/>
      <c r="W72" s="275"/>
      <c r="X72" s="275"/>
      <c r="Y72" s="275"/>
      <c r="Z72" s="275"/>
      <c r="AA72" s="275"/>
      <c r="AB72" s="275"/>
      <c r="AC72" s="275"/>
      <c r="AD72" s="275"/>
    </row>
    <row r="73" ht="20.25" customHeight="1">
      <c r="A73" s="275"/>
      <c r="B73" s="275"/>
      <c r="C73" s="275"/>
      <c r="D73" s="275"/>
      <c r="E73" s="275"/>
      <c r="F73" s="275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5"/>
      <c r="R73" s="275"/>
      <c r="S73" s="275"/>
      <c r="T73" s="275"/>
      <c r="U73" s="275"/>
      <c r="V73" s="275"/>
      <c r="W73" s="275"/>
      <c r="X73" s="275"/>
      <c r="Y73" s="275"/>
      <c r="Z73" s="275"/>
      <c r="AA73" s="275"/>
      <c r="AB73" s="275"/>
      <c r="AC73" s="275"/>
      <c r="AD73" s="275"/>
    </row>
    <row r="74" ht="20.25" customHeight="1">
      <c r="A74" s="275"/>
      <c r="B74" s="275"/>
      <c r="C74" s="275"/>
      <c r="D74" s="275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5"/>
      <c r="R74" s="275"/>
      <c r="S74" s="275"/>
      <c r="T74" s="275"/>
      <c r="U74" s="275"/>
      <c r="V74" s="275"/>
      <c r="W74" s="275"/>
      <c r="X74" s="275"/>
      <c r="Y74" s="275"/>
      <c r="Z74" s="275"/>
      <c r="AA74" s="275"/>
      <c r="AB74" s="275"/>
      <c r="AC74" s="275"/>
      <c r="AD74" s="275"/>
    </row>
    <row r="75" ht="20.25" customHeight="1">
      <c r="A75" s="275"/>
      <c r="B75" s="275"/>
      <c r="C75" s="275"/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5"/>
      <c r="R75" s="275"/>
      <c r="S75" s="275"/>
      <c r="T75" s="275"/>
      <c r="U75" s="275"/>
      <c r="V75" s="275"/>
      <c r="W75" s="275"/>
      <c r="X75" s="275"/>
      <c r="Y75" s="275"/>
      <c r="Z75" s="275"/>
      <c r="AA75" s="275"/>
      <c r="AB75" s="275"/>
      <c r="AC75" s="275"/>
      <c r="AD75" s="275"/>
    </row>
    <row r="76" ht="20.25" customHeight="1">
      <c r="A76" s="275"/>
      <c r="B76" s="275"/>
      <c r="C76" s="275"/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5"/>
      <c r="R76" s="275"/>
      <c r="S76" s="275"/>
      <c r="T76" s="275"/>
      <c r="U76" s="275"/>
      <c r="V76" s="275"/>
      <c r="W76" s="275"/>
      <c r="X76" s="275"/>
      <c r="Y76" s="275"/>
      <c r="Z76" s="275"/>
      <c r="AA76" s="275"/>
      <c r="AB76" s="275"/>
      <c r="AC76" s="275"/>
      <c r="AD76" s="275"/>
    </row>
    <row r="77" ht="20.25" customHeight="1">
      <c r="A77" s="275"/>
      <c r="B77" s="275"/>
      <c r="C77" s="275"/>
      <c r="D77" s="275"/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5"/>
      <c r="R77" s="275"/>
      <c r="S77" s="275"/>
      <c r="T77" s="275"/>
      <c r="U77" s="275"/>
      <c r="V77" s="275"/>
      <c r="W77" s="275"/>
      <c r="X77" s="275"/>
      <c r="Y77" s="275"/>
      <c r="Z77" s="275"/>
      <c r="AA77" s="275"/>
      <c r="AB77" s="275"/>
      <c r="AC77" s="275"/>
      <c r="AD77" s="275"/>
    </row>
    <row r="78" ht="20.25" customHeight="1">
      <c r="A78" s="275"/>
      <c r="B78" s="275"/>
      <c r="C78" s="275"/>
      <c r="D78" s="275"/>
      <c r="E78" s="275"/>
      <c r="F78" s="275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5"/>
      <c r="AA78" s="275"/>
      <c r="AB78" s="275"/>
      <c r="AC78" s="275"/>
      <c r="AD78" s="275"/>
    </row>
    <row r="79" ht="20.25" customHeight="1">
      <c r="A79" s="275"/>
      <c r="B79" s="275"/>
      <c r="C79" s="275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5"/>
      <c r="R79" s="275"/>
      <c r="S79" s="275"/>
      <c r="T79" s="275"/>
      <c r="U79" s="275"/>
      <c r="V79" s="275"/>
      <c r="W79" s="275"/>
      <c r="X79" s="275"/>
      <c r="Y79" s="275"/>
      <c r="Z79" s="275"/>
      <c r="AA79" s="275"/>
      <c r="AB79" s="275"/>
      <c r="AC79" s="275"/>
      <c r="AD79" s="275"/>
    </row>
    <row r="80" ht="20.25" customHeight="1">
      <c r="A80" s="275"/>
      <c r="B80" s="27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Y80" s="275"/>
      <c r="Z80" s="275"/>
      <c r="AA80" s="275"/>
      <c r="AB80" s="275"/>
      <c r="AC80" s="275"/>
      <c r="AD80" s="275"/>
    </row>
    <row r="81" ht="20.25" customHeight="1">
      <c r="A81" s="275"/>
      <c r="B81" s="275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75"/>
      <c r="AB81" s="275"/>
      <c r="AC81" s="275"/>
      <c r="AD81" s="275"/>
    </row>
    <row r="82" ht="20.25" customHeight="1">
      <c r="A82" s="275"/>
      <c r="B82" s="275"/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Y82" s="275"/>
      <c r="Z82" s="275"/>
      <c r="AA82" s="275"/>
      <c r="AB82" s="275"/>
      <c r="AC82" s="275"/>
      <c r="AD82" s="275"/>
    </row>
    <row r="83" ht="20.25" customHeight="1">
      <c r="A83" s="275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Y83" s="275"/>
      <c r="Z83" s="275"/>
      <c r="AA83" s="275"/>
      <c r="AB83" s="275"/>
      <c r="AC83" s="275"/>
      <c r="AD83" s="275"/>
    </row>
    <row r="84" ht="20.25" customHeight="1">
      <c r="A84" s="275"/>
      <c r="B84" s="275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Y84" s="275"/>
      <c r="Z84" s="275"/>
      <c r="AA84" s="275"/>
      <c r="AB84" s="275"/>
      <c r="AC84" s="275"/>
      <c r="AD84" s="275"/>
    </row>
    <row r="85" ht="20.25" customHeight="1">
      <c r="A85" s="275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Y85" s="275"/>
      <c r="Z85" s="275"/>
      <c r="AA85" s="275"/>
      <c r="AB85" s="275"/>
      <c r="AC85" s="275"/>
      <c r="AD85" s="275"/>
    </row>
    <row r="86" ht="20.25" customHeight="1">
      <c r="A86" s="275"/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  <c r="AA86" s="275"/>
      <c r="AB86" s="275"/>
      <c r="AC86" s="275"/>
      <c r="AD86" s="275"/>
    </row>
    <row r="87" ht="20.25" customHeight="1">
      <c r="A87" s="275"/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Y87" s="275"/>
      <c r="Z87" s="275"/>
      <c r="AA87" s="275"/>
      <c r="AB87" s="275"/>
      <c r="AC87" s="275"/>
      <c r="AD87" s="275"/>
    </row>
    <row r="88" ht="20.25" customHeight="1">
      <c r="A88" s="275"/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Y88" s="275"/>
      <c r="Z88" s="275"/>
      <c r="AA88" s="275"/>
      <c r="AB88" s="275"/>
      <c r="AC88" s="275"/>
      <c r="AD88" s="275"/>
    </row>
    <row r="89" ht="20.25" customHeight="1">
      <c r="A89" s="275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Y89" s="275"/>
      <c r="Z89" s="275"/>
      <c r="AA89" s="275"/>
      <c r="AB89" s="275"/>
      <c r="AC89" s="275"/>
      <c r="AD89" s="275"/>
    </row>
    <row r="90" ht="20.25" customHeight="1">
      <c r="A90" s="275"/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Y90" s="275"/>
      <c r="Z90" s="275"/>
      <c r="AA90" s="275"/>
      <c r="AB90" s="275"/>
      <c r="AC90" s="275"/>
      <c r="AD90" s="275"/>
    </row>
    <row r="91" ht="20.25" customHeight="1">
      <c r="A91" s="275"/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  <c r="AA91" s="275"/>
      <c r="AB91" s="275"/>
      <c r="AC91" s="275"/>
      <c r="AD91" s="275"/>
    </row>
    <row r="92" ht="20.25" customHeight="1">
      <c r="A92" s="275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Y92" s="275"/>
      <c r="Z92" s="275"/>
      <c r="AA92" s="275"/>
      <c r="AB92" s="275"/>
      <c r="AC92" s="275"/>
      <c r="AD92" s="275"/>
    </row>
    <row r="93" ht="20.25" customHeight="1">
      <c r="A93" s="275"/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Y93" s="275"/>
      <c r="Z93" s="275"/>
      <c r="AA93" s="275"/>
      <c r="AB93" s="275"/>
      <c r="AC93" s="275"/>
      <c r="AD93" s="275"/>
    </row>
    <row r="94" ht="20.25" customHeight="1">
      <c r="A94" s="275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Y94" s="275"/>
      <c r="Z94" s="275"/>
      <c r="AA94" s="275"/>
      <c r="AB94" s="275"/>
      <c r="AC94" s="275"/>
      <c r="AD94" s="275"/>
    </row>
    <row r="95" ht="20.25" customHeight="1">
      <c r="A95" s="275"/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Y95" s="275"/>
      <c r="Z95" s="275"/>
      <c r="AA95" s="275"/>
      <c r="AB95" s="275"/>
      <c r="AC95" s="275"/>
      <c r="AD95" s="275"/>
    </row>
    <row r="96" ht="20.25" customHeight="1">
      <c r="A96" s="275"/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  <c r="AA96" s="275"/>
      <c r="AB96" s="275"/>
      <c r="AC96" s="275"/>
      <c r="AD96" s="275"/>
    </row>
    <row r="97" ht="20.25" customHeight="1">
      <c r="A97" s="275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  <c r="AA97" s="275"/>
      <c r="AB97" s="275"/>
      <c r="AC97" s="275"/>
      <c r="AD97" s="275"/>
    </row>
    <row r="98" ht="20.25" customHeight="1">
      <c r="A98" s="275"/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  <c r="AA98" s="275"/>
      <c r="AB98" s="275"/>
      <c r="AC98" s="275"/>
      <c r="AD98" s="275"/>
    </row>
    <row r="99" ht="20.25" customHeight="1">
      <c r="A99" s="275"/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Y99" s="275"/>
      <c r="Z99" s="275"/>
      <c r="AA99" s="275"/>
      <c r="AB99" s="275"/>
      <c r="AC99" s="275"/>
      <c r="AD99" s="275"/>
    </row>
    <row r="100" ht="20.25" customHeight="1">
      <c r="A100" s="275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  <c r="Z100" s="275"/>
      <c r="AA100" s="275"/>
      <c r="AB100" s="275"/>
      <c r="AC100" s="275"/>
      <c r="AD100" s="275"/>
    </row>
    <row r="101" ht="20.25" customHeight="1">
      <c r="A101" s="275"/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  <c r="Z101" s="275"/>
      <c r="AA101" s="275"/>
      <c r="AB101" s="275"/>
      <c r="AC101" s="275"/>
      <c r="AD101" s="275"/>
    </row>
    <row r="102" ht="20.25" customHeight="1">
      <c r="A102" s="275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Y102" s="275"/>
      <c r="Z102" s="275"/>
      <c r="AA102" s="275"/>
      <c r="AB102" s="275"/>
      <c r="AC102" s="275"/>
      <c r="AD102" s="275"/>
    </row>
    <row r="103" ht="20.25" customHeight="1">
      <c r="A103" s="275"/>
      <c r="B103" s="275"/>
      <c r="C103" s="275"/>
      <c r="D103" s="275"/>
      <c r="E103" s="275"/>
      <c r="F103" s="275"/>
      <c r="G103" s="275"/>
      <c r="H103" s="275"/>
      <c r="I103" s="275"/>
      <c r="J103" s="275"/>
      <c r="K103" s="275"/>
      <c r="L103" s="275"/>
      <c r="M103" s="275"/>
      <c r="N103" s="275"/>
      <c r="O103" s="275"/>
      <c r="P103" s="275"/>
      <c r="Q103" s="275"/>
      <c r="R103" s="275"/>
      <c r="S103" s="275"/>
      <c r="T103" s="275"/>
      <c r="U103" s="275"/>
      <c r="V103" s="275"/>
      <c r="W103" s="275"/>
      <c r="X103" s="275"/>
      <c r="Y103" s="275"/>
      <c r="Z103" s="275"/>
      <c r="AA103" s="275"/>
      <c r="AB103" s="275"/>
      <c r="AC103" s="275"/>
      <c r="AD103" s="275"/>
    </row>
    <row r="104" ht="20.25" customHeight="1">
      <c r="A104" s="275"/>
      <c r="B104" s="275"/>
      <c r="C104" s="275"/>
      <c r="D104" s="275"/>
      <c r="E104" s="275"/>
      <c r="F104" s="275"/>
      <c r="G104" s="275"/>
      <c r="H104" s="275"/>
      <c r="I104" s="275"/>
      <c r="J104" s="275"/>
      <c r="K104" s="275"/>
      <c r="L104" s="275"/>
      <c r="M104" s="275"/>
      <c r="N104" s="275"/>
      <c r="O104" s="275"/>
      <c r="P104" s="275"/>
      <c r="Q104" s="275"/>
      <c r="R104" s="275"/>
      <c r="S104" s="275"/>
      <c r="T104" s="275"/>
      <c r="U104" s="275"/>
      <c r="V104" s="275"/>
      <c r="W104" s="275"/>
      <c r="X104" s="275"/>
      <c r="Y104" s="275"/>
      <c r="Z104" s="275"/>
      <c r="AA104" s="275"/>
      <c r="AB104" s="275"/>
      <c r="AC104" s="275"/>
      <c r="AD104" s="275"/>
    </row>
    <row r="105" ht="20.25" customHeight="1">
      <c r="A105" s="275"/>
      <c r="B105" s="275"/>
      <c r="C105" s="275"/>
      <c r="D105" s="275"/>
      <c r="E105" s="275"/>
      <c r="F105" s="275"/>
      <c r="G105" s="275"/>
      <c r="H105" s="275"/>
      <c r="I105" s="275"/>
      <c r="J105" s="275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  <c r="AA105" s="275"/>
      <c r="AB105" s="275"/>
      <c r="AC105" s="275"/>
      <c r="AD105" s="275"/>
    </row>
    <row r="106" ht="20.25" customHeight="1">
      <c r="A106" s="275"/>
      <c r="B106" s="275"/>
      <c r="C106" s="275"/>
      <c r="D106" s="275"/>
      <c r="E106" s="275"/>
      <c r="F106" s="275"/>
      <c r="G106" s="275"/>
      <c r="H106" s="275"/>
      <c r="I106" s="275"/>
      <c r="J106" s="275"/>
      <c r="K106" s="275"/>
      <c r="L106" s="275"/>
      <c r="M106" s="275"/>
      <c r="N106" s="275"/>
      <c r="O106" s="275"/>
      <c r="P106" s="275"/>
      <c r="Q106" s="275"/>
      <c r="R106" s="275"/>
      <c r="S106" s="275"/>
      <c r="T106" s="275"/>
      <c r="U106" s="275"/>
      <c r="V106" s="275"/>
      <c r="W106" s="275"/>
      <c r="X106" s="275"/>
      <c r="Y106" s="275"/>
      <c r="Z106" s="275"/>
      <c r="AA106" s="275"/>
      <c r="AB106" s="275"/>
      <c r="AC106" s="275"/>
      <c r="AD106" s="275"/>
    </row>
    <row r="107" ht="20.25" customHeight="1">
      <c r="A107" s="275"/>
      <c r="B107" s="275"/>
      <c r="C107" s="275"/>
      <c r="D107" s="275"/>
      <c r="E107" s="275"/>
      <c r="F107" s="275"/>
      <c r="G107" s="275"/>
      <c r="H107" s="275"/>
      <c r="I107" s="275"/>
      <c r="J107" s="275"/>
      <c r="K107" s="275"/>
      <c r="L107" s="275"/>
      <c r="M107" s="275"/>
      <c r="N107" s="275"/>
      <c r="O107" s="275"/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  <c r="Z107" s="275"/>
      <c r="AA107" s="275"/>
      <c r="AB107" s="275"/>
      <c r="AC107" s="275"/>
      <c r="AD107" s="275"/>
    </row>
    <row r="108" ht="20.25" customHeight="1">
      <c r="A108" s="275"/>
      <c r="B108" s="275"/>
      <c r="C108" s="275"/>
      <c r="D108" s="275"/>
      <c r="E108" s="275"/>
      <c r="F108" s="275"/>
      <c r="G108" s="275"/>
      <c r="H108" s="275"/>
      <c r="I108" s="275"/>
      <c r="J108" s="275"/>
      <c r="K108" s="275"/>
      <c r="L108" s="275"/>
      <c r="M108" s="275"/>
      <c r="N108" s="275"/>
      <c r="O108" s="275"/>
      <c r="P108" s="275"/>
      <c r="Q108" s="275"/>
      <c r="R108" s="275"/>
      <c r="S108" s="275"/>
      <c r="T108" s="275"/>
      <c r="U108" s="275"/>
      <c r="V108" s="275"/>
      <c r="W108" s="275"/>
      <c r="X108" s="275"/>
      <c r="Y108" s="275"/>
      <c r="Z108" s="275"/>
      <c r="AA108" s="275"/>
      <c r="AB108" s="275"/>
      <c r="AC108" s="275"/>
      <c r="AD108" s="275"/>
    </row>
    <row r="109" ht="20.25" customHeight="1">
      <c r="A109" s="275"/>
      <c r="B109" s="275"/>
      <c r="C109" s="275"/>
      <c r="D109" s="275"/>
      <c r="E109" s="275"/>
      <c r="F109" s="275"/>
      <c r="G109" s="275"/>
      <c r="H109" s="275"/>
      <c r="I109" s="275"/>
      <c r="J109" s="275"/>
      <c r="K109" s="275"/>
      <c r="L109" s="275"/>
      <c r="M109" s="275"/>
      <c r="N109" s="275"/>
      <c r="O109" s="275"/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  <c r="Z109" s="275"/>
      <c r="AA109" s="275"/>
      <c r="AB109" s="275"/>
      <c r="AC109" s="275"/>
      <c r="AD109" s="275"/>
    </row>
    <row r="110" ht="20.25" customHeight="1">
      <c r="A110" s="275"/>
      <c r="B110" s="275"/>
      <c r="C110" s="275"/>
      <c r="D110" s="275"/>
      <c r="E110" s="275"/>
      <c r="F110" s="275"/>
      <c r="G110" s="275"/>
      <c r="H110" s="275"/>
      <c r="I110" s="275"/>
      <c r="J110" s="275"/>
      <c r="K110" s="275"/>
      <c r="L110" s="275"/>
      <c r="M110" s="275"/>
      <c r="N110" s="275"/>
      <c r="O110" s="275"/>
      <c r="P110" s="275"/>
      <c r="Q110" s="275"/>
      <c r="R110" s="275"/>
      <c r="S110" s="275"/>
      <c r="T110" s="275"/>
      <c r="U110" s="275"/>
      <c r="V110" s="275"/>
      <c r="W110" s="275"/>
      <c r="X110" s="275"/>
      <c r="Y110" s="275"/>
      <c r="Z110" s="275"/>
      <c r="AA110" s="275"/>
      <c r="AB110" s="275"/>
      <c r="AC110" s="275"/>
      <c r="AD110" s="275"/>
    </row>
    <row r="111" ht="20.25" customHeight="1">
      <c r="A111" s="275"/>
      <c r="B111" s="275"/>
      <c r="C111" s="275"/>
      <c r="D111" s="275"/>
      <c r="E111" s="275"/>
      <c r="F111" s="275"/>
      <c r="G111" s="275"/>
      <c r="H111" s="275"/>
      <c r="I111" s="275"/>
      <c r="J111" s="275"/>
      <c r="K111" s="275"/>
      <c r="L111" s="275"/>
      <c r="M111" s="275"/>
      <c r="N111" s="275"/>
      <c r="O111" s="275"/>
      <c r="P111" s="275"/>
      <c r="Q111" s="275"/>
      <c r="R111" s="275"/>
      <c r="S111" s="275"/>
      <c r="T111" s="275"/>
      <c r="U111" s="275"/>
      <c r="V111" s="275"/>
      <c r="W111" s="275"/>
      <c r="X111" s="275"/>
      <c r="Y111" s="275"/>
      <c r="Z111" s="275"/>
      <c r="AA111" s="275"/>
      <c r="AB111" s="275"/>
      <c r="AC111" s="275"/>
      <c r="AD111" s="275"/>
    </row>
    <row r="112" ht="20.25" customHeight="1">
      <c r="A112" s="275"/>
      <c r="B112" s="275"/>
      <c r="C112" s="275"/>
      <c r="D112" s="275"/>
      <c r="E112" s="275"/>
      <c r="F112" s="275"/>
      <c r="G112" s="275"/>
      <c r="H112" s="275"/>
      <c r="I112" s="275"/>
      <c r="J112" s="275"/>
      <c r="K112" s="275"/>
      <c r="L112" s="275"/>
      <c r="M112" s="275"/>
      <c r="N112" s="275"/>
      <c r="O112" s="275"/>
      <c r="P112" s="275"/>
      <c r="Q112" s="275"/>
      <c r="R112" s="275"/>
      <c r="S112" s="275"/>
      <c r="T112" s="275"/>
      <c r="U112" s="275"/>
      <c r="V112" s="275"/>
      <c r="W112" s="275"/>
      <c r="X112" s="275"/>
      <c r="Y112" s="275"/>
      <c r="Z112" s="275"/>
      <c r="AA112" s="275"/>
      <c r="AB112" s="275"/>
      <c r="AC112" s="275"/>
      <c r="AD112" s="275"/>
    </row>
    <row r="113" ht="20.25" customHeight="1">
      <c r="A113" s="275"/>
      <c r="B113" s="275"/>
      <c r="C113" s="275"/>
      <c r="D113" s="275"/>
      <c r="E113" s="275"/>
      <c r="F113" s="275"/>
      <c r="G113" s="275"/>
      <c r="H113" s="275"/>
      <c r="I113" s="275"/>
      <c r="J113" s="275"/>
      <c r="K113" s="275"/>
      <c r="L113" s="275"/>
      <c r="M113" s="275"/>
      <c r="N113" s="275"/>
      <c r="O113" s="275"/>
      <c r="P113" s="275"/>
      <c r="Q113" s="275"/>
      <c r="R113" s="275"/>
      <c r="S113" s="275"/>
      <c r="T113" s="275"/>
      <c r="U113" s="275"/>
      <c r="V113" s="275"/>
      <c r="W113" s="275"/>
      <c r="X113" s="275"/>
      <c r="Y113" s="275"/>
      <c r="Z113" s="275"/>
      <c r="AA113" s="275"/>
      <c r="AB113" s="275"/>
      <c r="AC113" s="275"/>
      <c r="AD113" s="275"/>
    </row>
    <row r="114" ht="20.25" customHeight="1">
      <c r="A114" s="275"/>
      <c r="B114" s="275"/>
      <c r="C114" s="275"/>
      <c r="D114" s="275"/>
      <c r="E114" s="275"/>
      <c r="F114" s="275"/>
      <c r="G114" s="275"/>
      <c r="H114" s="275"/>
      <c r="I114" s="275"/>
      <c r="J114" s="275"/>
      <c r="K114" s="275"/>
      <c r="L114" s="275"/>
      <c r="M114" s="275"/>
      <c r="N114" s="275"/>
      <c r="O114" s="275"/>
      <c r="P114" s="275"/>
      <c r="Q114" s="275"/>
      <c r="R114" s="275"/>
      <c r="S114" s="275"/>
      <c r="T114" s="275"/>
      <c r="U114" s="275"/>
      <c r="V114" s="275"/>
      <c r="W114" s="275"/>
      <c r="X114" s="275"/>
      <c r="Y114" s="275"/>
      <c r="Z114" s="275"/>
      <c r="AA114" s="275"/>
      <c r="AB114" s="275"/>
      <c r="AC114" s="275"/>
      <c r="AD114" s="275"/>
    </row>
    <row r="115" ht="20.25" customHeight="1">
      <c r="A115" s="275"/>
      <c r="B115" s="275"/>
      <c r="C115" s="275"/>
      <c r="D115" s="275"/>
      <c r="E115" s="275"/>
      <c r="F115" s="275"/>
      <c r="G115" s="275"/>
      <c r="H115" s="275"/>
      <c r="I115" s="275"/>
      <c r="J115" s="275"/>
      <c r="K115" s="275"/>
      <c r="L115" s="275"/>
      <c r="M115" s="275"/>
      <c r="N115" s="275"/>
      <c r="O115" s="275"/>
      <c r="P115" s="275"/>
      <c r="Q115" s="275"/>
      <c r="R115" s="275"/>
      <c r="S115" s="275"/>
      <c r="T115" s="275"/>
      <c r="U115" s="275"/>
      <c r="V115" s="275"/>
      <c r="W115" s="275"/>
      <c r="X115" s="275"/>
      <c r="Y115" s="275"/>
      <c r="Z115" s="275"/>
      <c r="AA115" s="275"/>
      <c r="AB115" s="275"/>
      <c r="AC115" s="275"/>
      <c r="AD115" s="275"/>
    </row>
    <row r="116" ht="20.25" customHeight="1">
      <c r="A116" s="275"/>
      <c r="B116" s="275"/>
      <c r="C116" s="275"/>
      <c r="D116" s="275"/>
      <c r="E116" s="275"/>
      <c r="F116" s="275"/>
      <c r="G116" s="275"/>
      <c r="H116" s="275"/>
      <c r="I116" s="275"/>
      <c r="J116" s="275"/>
      <c r="K116" s="275"/>
      <c r="L116" s="275"/>
      <c r="M116" s="275"/>
      <c r="N116" s="275"/>
      <c r="O116" s="275"/>
      <c r="P116" s="275"/>
      <c r="Q116" s="275"/>
      <c r="R116" s="275"/>
      <c r="S116" s="275"/>
      <c r="T116" s="275"/>
      <c r="U116" s="275"/>
      <c r="V116" s="275"/>
      <c r="W116" s="275"/>
      <c r="X116" s="275"/>
      <c r="Y116" s="275"/>
      <c r="Z116" s="275"/>
      <c r="AA116" s="275"/>
      <c r="AB116" s="275"/>
      <c r="AC116" s="275"/>
      <c r="AD116" s="275"/>
    </row>
    <row r="117" ht="20.25" customHeight="1">
      <c r="A117" s="275"/>
      <c r="B117" s="275"/>
      <c r="C117" s="275"/>
      <c r="D117" s="275"/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  <c r="P117" s="275"/>
      <c r="Q117" s="275"/>
      <c r="R117" s="275"/>
      <c r="S117" s="275"/>
      <c r="T117" s="275"/>
      <c r="U117" s="275"/>
      <c r="V117" s="275"/>
      <c r="W117" s="275"/>
      <c r="X117" s="275"/>
      <c r="Y117" s="275"/>
      <c r="Z117" s="275"/>
      <c r="AA117" s="275"/>
      <c r="AB117" s="275"/>
      <c r="AC117" s="275"/>
      <c r="AD117" s="275"/>
    </row>
    <row r="118" ht="20.25" customHeight="1">
      <c r="A118" s="275"/>
      <c r="B118" s="275"/>
      <c r="C118" s="275"/>
      <c r="D118" s="275"/>
      <c r="E118" s="275"/>
      <c r="F118" s="275"/>
      <c r="G118" s="275"/>
      <c r="H118" s="275"/>
      <c r="I118" s="275"/>
      <c r="J118" s="275"/>
      <c r="K118" s="275"/>
      <c r="L118" s="275"/>
      <c r="M118" s="275"/>
      <c r="N118" s="275"/>
      <c r="O118" s="275"/>
      <c r="P118" s="275"/>
      <c r="Q118" s="275"/>
      <c r="R118" s="275"/>
      <c r="S118" s="275"/>
      <c r="T118" s="275"/>
      <c r="U118" s="275"/>
      <c r="V118" s="275"/>
      <c r="W118" s="275"/>
      <c r="X118" s="275"/>
      <c r="Y118" s="275"/>
      <c r="Z118" s="275"/>
      <c r="AA118" s="275"/>
      <c r="AB118" s="275"/>
      <c r="AC118" s="275"/>
      <c r="AD118" s="275"/>
    </row>
    <row r="119" ht="20.25" customHeight="1">
      <c r="A119" s="275"/>
      <c r="B119" s="275"/>
      <c r="C119" s="275"/>
      <c r="D119" s="275"/>
      <c r="E119" s="275"/>
      <c r="F119" s="275"/>
      <c r="G119" s="275"/>
      <c r="H119" s="275"/>
      <c r="I119" s="275"/>
      <c r="J119" s="275"/>
      <c r="K119" s="275"/>
      <c r="L119" s="275"/>
      <c r="M119" s="275"/>
      <c r="N119" s="275"/>
      <c r="O119" s="275"/>
      <c r="P119" s="275"/>
      <c r="Q119" s="275"/>
      <c r="R119" s="275"/>
      <c r="S119" s="275"/>
      <c r="T119" s="275"/>
      <c r="U119" s="275"/>
      <c r="V119" s="275"/>
      <c r="W119" s="275"/>
      <c r="X119" s="275"/>
      <c r="Y119" s="275"/>
      <c r="Z119" s="275"/>
      <c r="AA119" s="275"/>
      <c r="AB119" s="275"/>
      <c r="AC119" s="275"/>
      <c r="AD119" s="275"/>
    </row>
    <row r="120" ht="20.25" customHeight="1">
      <c r="A120" s="275"/>
      <c r="B120" s="275"/>
      <c r="C120" s="275"/>
      <c r="D120" s="275"/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  <c r="Z120" s="275"/>
      <c r="AA120" s="275"/>
      <c r="AB120" s="275"/>
      <c r="AC120" s="275"/>
      <c r="AD120" s="275"/>
    </row>
    <row r="121" ht="20.25" customHeight="1">
      <c r="A121" s="275"/>
      <c r="B121" s="275"/>
      <c r="C121" s="275"/>
      <c r="D121" s="275"/>
      <c r="E121" s="275"/>
      <c r="F121" s="275"/>
      <c r="G121" s="275"/>
      <c r="H121" s="275"/>
      <c r="I121" s="275"/>
      <c r="J121" s="275"/>
      <c r="K121" s="275"/>
      <c r="L121" s="275"/>
      <c r="M121" s="275"/>
      <c r="N121" s="275"/>
      <c r="O121" s="275"/>
      <c r="P121" s="275"/>
      <c r="Q121" s="275"/>
      <c r="R121" s="275"/>
      <c r="S121" s="275"/>
      <c r="T121" s="275"/>
      <c r="U121" s="275"/>
      <c r="V121" s="275"/>
      <c r="W121" s="275"/>
      <c r="X121" s="275"/>
      <c r="Y121" s="275"/>
      <c r="Z121" s="275"/>
      <c r="AA121" s="275"/>
      <c r="AB121" s="275"/>
      <c r="AC121" s="275"/>
      <c r="AD121" s="275"/>
    </row>
    <row r="122" ht="20.25" customHeight="1">
      <c r="A122" s="275"/>
      <c r="B122" s="275"/>
      <c r="C122" s="275"/>
      <c r="D122" s="275"/>
      <c r="E122" s="275"/>
      <c r="F122" s="275"/>
      <c r="G122" s="275"/>
      <c r="H122" s="275"/>
      <c r="I122" s="275"/>
      <c r="J122" s="275"/>
      <c r="K122" s="275"/>
      <c r="L122" s="275"/>
      <c r="M122" s="275"/>
      <c r="N122" s="275"/>
      <c r="O122" s="275"/>
      <c r="P122" s="275"/>
      <c r="Q122" s="275"/>
      <c r="R122" s="275"/>
      <c r="S122" s="275"/>
      <c r="T122" s="275"/>
      <c r="U122" s="275"/>
      <c r="V122" s="275"/>
      <c r="W122" s="275"/>
      <c r="X122" s="275"/>
      <c r="Y122" s="275"/>
      <c r="Z122" s="275"/>
      <c r="AA122" s="275"/>
      <c r="AB122" s="275"/>
      <c r="AC122" s="275"/>
      <c r="AD122" s="275"/>
    </row>
    <row r="123" ht="20.25" customHeight="1">
      <c r="A123" s="275"/>
      <c r="B123" s="275"/>
      <c r="C123" s="275"/>
      <c r="D123" s="275"/>
      <c r="E123" s="275"/>
      <c r="F123" s="275"/>
      <c r="G123" s="275"/>
      <c r="H123" s="275"/>
      <c r="I123" s="275"/>
      <c r="J123" s="275"/>
      <c r="K123" s="275"/>
      <c r="L123" s="275"/>
      <c r="M123" s="275"/>
      <c r="N123" s="275"/>
      <c r="O123" s="275"/>
      <c r="P123" s="275"/>
      <c r="Q123" s="275"/>
      <c r="R123" s="275"/>
      <c r="S123" s="275"/>
      <c r="T123" s="275"/>
      <c r="U123" s="275"/>
      <c r="V123" s="275"/>
      <c r="W123" s="275"/>
      <c r="X123" s="275"/>
      <c r="Y123" s="275"/>
      <c r="Z123" s="275"/>
      <c r="AA123" s="275"/>
      <c r="AB123" s="275"/>
      <c r="AC123" s="275"/>
      <c r="AD123" s="275"/>
    </row>
    <row r="124" ht="20.25" customHeight="1">
      <c r="A124" s="275"/>
      <c r="B124" s="275"/>
      <c r="C124" s="275"/>
      <c r="D124" s="275"/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275"/>
      <c r="P124" s="275"/>
      <c r="Q124" s="275"/>
      <c r="R124" s="275"/>
      <c r="S124" s="275"/>
      <c r="T124" s="275"/>
      <c r="U124" s="275"/>
      <c r="V124" s="275"/>
      <c r="W124" s="275"/>
      <c r="X124" s="275"/>
      <c r="Y124" s="275"/>
      <c r="Z124" s="275"/>
      <c r="AA124" s="275"/>
      <c r="AB124" s="275"/>
      <c r="AC124" s="275"/>
      <c r="AD124" s="275"/>
    </row>
    <row r="125" ht="20.25" customHeight="1">
      <c r="A125" s="275"/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  <c r="L125" s="275"/>
      <c r="M125" s="275"/>
      <c r="N125" s="275"/>
      <c r="O125" s="275"/>
      <c r="P125" s="275"/>
      <c r="Q125" s="275"/>
      <c r="R125" s="275"/>
      <c r="S125" s="275"/>
      <c r="T125" s="275"/>
      <c r="U125" s="275"/>
      <c r="V125" s="275"/>
      <c r="W125" s="275"/>
      <c r="X125" s="275"/>
      <c r="Y125" s="275"/>
      <c r="Z125" s="275"/>
      <c r="AA125" s="275"/>
      <c r="AB125" s="275"/>
      <c r="AC125" s="275"/>
      <c r="AD125" s="275"/>
    </row>
    <row r="126" ht="20.25" customHeight="1">
      <c r="A126" s="275"/>
      <c r="B126" s="275"/>
      <c r="C126" s="275"/>
      <c r="D126" s="275"/>
      <c r="E126" s="275"/>
      <c r="F126" s="275"/>
      <c r="G126" s="275"/>
      <c r="H126" s="275"/>
      <c r="I126" s="275"/>
      <c r="J126" s="275"/>
      <c r="K126" s="275"/>
      <c r="L126" s="275"/>
      <c r="M126" s="275"/>
      <c r="N126" s="275"/>
      <c r="O126" s="275"/>
      <c r="P126" s="275"/>
      <c r="Q126" s="275"/>
      <c r="R126" s="275"/>
      <c r="S126" s="275"/>
      <c r="T126" s="275"/>
      <c r="U126" s="275"/>
      <c r="V126" s="275"/>
      <c r="W126" s="275"/>
      <c r="X126" s="275"/>
      <c r="Y126" s="275"/>
      <c r="Z126" s="275"/>
      <c r="AA126" s="275"/>
      <c r="AB126" s="275"/>
      <c r="AC126" s="275"/>
      <c r="AD126" s="275"/>
    </row>
    <row r="127" ht="20.25" customHeight="1">
      <c r="A127" s="275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5"/>
      <c r="R127" s="275"/>
      <c r="S127" s="275"/>
      <c r="T127" s="275"/>
      <c r="U127" s="275"/>
      <c r="V127" s="275"/>
      <c r="W127" s="275"/>
      <c r="X127" s="275"/>
      <c r="Y127" s="275"/>
      <c r="Z127" s="275"/>
      <c r="AA127" s="275"/>
      <c r="AB127" s="275"/>
      <c r="AC127" s="275"/>
      <c r="AD127" s="275"/>
    </row>
    <row r="128" ht="20.25" customHeight="1">
      <c r="A128" s="275"/>
      <c r="B128" s="275"/>
      <c r="C128" s="275"/>
      <c r="D128" s="275"/>
      <c r="E128" s="275"/>
      <c r="F128" s="275"/>
      <c r="G128" s="275"/>
      <c r="H128" s="275"/>
      <c r="I128" s="275"/>
      <c r="J128" s="275"/>
      <c r="K128" s="275"/>
      <c r="L128" s="275"/>
      <c r="M128" s="275"/>
      <c r="N128" s="275"/>
      <c r="O128" s="275"/>
      <c r="P128" s="275"/>
      <c r="Q128" s="275"/>
      <c r="R128" s="275"/>
      <c r="S128" s="275"/>
      <c r="T128" s="275"/>
      <c r="U128" s="275"/>
      <c r="V128" s="275"/>
      <c r="W128" s="275"/>
      <c r="X128" s="275"/>
      <c r="Y128" s="275"/>
      <c r="Z128" s="275"/>
      <c r="AA128" s="275"/>
      <c r="AB128" s="275"/>
      <c r="AC128" s="275"/>
      <c r="AD128" s="275"/>
    </row>
    <row r="129" ht="20.25" customHeight="1">
      <c r="A129" s="275"/>
      <c r="B129" s="275"/>
      <c r="C129" s="275"/>
      <c r="D129" s="275"/>
      <c r="E129" s="275"/>
      <c r="F129" s="275"/>
      <c r="G129" s="275"/>
      <c r="H129" s="275"/>
      <c r="I129" s="275"/>
      <c r="J129" s="275"/>
      <c r="K129" s="275"/>
      <c r="L129" s="275"/>
      <c r="M129" s="275"/>
      <c r="N129" s="275"/>
      <c r="O129" s="275"/>
      <c r="P129" s="275"/>
      <c r="Q129" s="275"/>
      <c r="R129" s="275"/>
      <c r="S129" s="275"/>
      <c r="T129" s="275"/>
      <c r="U129" s="275"/>
      <c r="V129" s="275"/>
      <c r="W129" s="275"/>
      <c r="X129" s="275"/>
      <c r="Y129" s="275"/>
      <c r="Z129" s="275"/>
      <c r="AA129" s="275"/>
      <c r="AB129" s="275"/>
      <c r="AC129" s="275"/>
      <c r="AD129" s="275"/>
    </row>
    <row r="130" ht="20.25" customHeight="1">
      <c r="A130" s="275"/>
      <c r="B130" s="275"/>
      <c r="C130" s="275"/>
      <c r="D130" s="275"/>
      <c r="E130" s="275"/>
      <c r="F130" s="275"/>
      <c r="G130" s="275"/>
      <c r="H130" s="275"/>
      <c r="I130" s="275"/>
      <c r="J130" s="275"/>
      <c r="K130" s="275"/>
      <c r="L130" s="275"/>
      <c r="M130" s="275"/>
      <c r="N130" s="275"/>
      <c r="O130" s="275"/>
      <c r="P130" s="275"/>
      <c r="Q130" s="275"/>
      <c r="R130" s="275"/>
      <c r="S130" s="275"/>
      <c r="T130" s="275"/>
      <c r="U130" s="275"/>
      <c r="V130" s="275"/>
      <c r="W130" s="275"/>
      <c r="X130" s="275"/>
      <c r="Y130" s="275"/>
      <c r="Z130" s="275"/>
      <c r="AA130" s="275"/>
      <c r="AB130" s="275"/>
      <c r="AC130" s="275"/>
      <c r="AD130" s="275"/>
    </row>
    <row r="131" ht="20.25" customHeight="1">
      <c r="A131" s="275"/>
      <c r="B131" s="275"/>
      <c r="C131" s="275"/>
      <c r="D131" s="275"/>
      <c r="E131" s="275"/>
      <c r="F131" s="275"/>
      <c r="G131" s="275"/>
      <c r="H131" s="275"/>
      <c r="I131" s="275"/>
      <c r="J131" s="275"/>
      <c r="K131" s="275"/>
      <c r="L131" s="275"/>
      <c r="M131" s="275"/>
      <c r="N131" s="275"/>
      <c r="O131" s="275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  <c r="Z131" s="275"/>
      <c r="AA131" s="275"/>
      <c r="AB131" s="275"/>
      <c r="AC131" s="275"/>
      <c r="AD131" s="275"/>
    </row>
    <row r="132" ht="20.25" customHeight="1">
      <c r="A132" s="275"/>
      <c r="B132" s="275"/>
      <c r="C132" s="275"/>
      <c r="D132" s="275"/>
      <c r="E132" s="275"/>
      <c r="F132" s="275"/>
      <c r="G132" s="275"/>
      <c r="H132" s="275"/>
      <c r="I132" s="275"/>
      <c r="J132" s="275"/>
      <c r="K132" s="275"/>
      <c r="L132" s="275"/>
      <c r="M132" s="275"/>
      <c r="N132" s="275"/>
      <c r="O132" s="275"/>
      <c r="P132" s="275"/>
      <c r="Q132" s="275"/>
      <c r="R132" s="275"/>
      <c r="S132" s="275"/>
      <c r="T132" s="275"/>
      <c r="U132" s="275"/>
      <c r="V132" s="275"/>
      <c r="W132" s="275"/>
      <c r="X132" s="275"/>
      <c r="Y132" s="275"/>
      <c r="Z132" s="275"/>
      <c r="AA132" s="275"/>
      <c r="AB132" s="275"/>
      <c r="AC132" s="275"/>
      <c r="AD132" s="275"/>
    </row>
    <row r="133" ht="20.25" customHeight="1">
      <c r="A133" s="275"/>
      <c r="B133" s="275"/>
      <c r="C133" s="275"/>
      <c r="D133" s="275"/>
      <c r="E133" s="275"/>
      <c r="F133" s="275"/>
      <c r="G133" s="275"/>
      <c r="H133" s="275"/>
      <c r="I133" s="275"/>
      <c r="J133" s="275"/>
      <c r="K133" s="275"/>
      <c r="L133" s="275"/>
      <c r="M133" s="275"/>
      <c r="N133" s="275"/>
      <c r="O133" s="275"/>
      <c r="P133" s="275"/>
      <c r="Q133" s="275"/>
      <c r="R133" s="275"/>
      <c r="S133" s="275"/>
      <c r="T133" s="275"/>
      <c r="U133" s="275"/>
      <c r="V133" s="275"/>
      <c r="W133" s="275"/>
      <c r="X133" s="275"/>
      <c r="Y133" s="275"/>
      <c r="Z133" s="275"/>
      <c r="AA133" s="275"/>
      <c r="AB133" s="275"/>
      <c r="AC133" s="275"/>
      <c r="AD133" s="275"/>
    </row>
    <row r="134" ht="20.25" customHeight="1">
      <c r="A134" s="275"/>
      <c r="B134" s="275"/>
      <c r="C134" s="275"/>
      <c r="D134" s="275"/>
      <c r="E134" s="275"/>
      <c r="F134" s="275"/>
      <c r="G134" s="275"/>
      <c r="H134" s="275"/>
      <c r="I134" s="275"/>
      <c r="J134" s="275"/>
      <c r="K134" s="275"/>
      <c r="L134" s="275"/>
      <c r="M134" s="275"/>
      <c r="N134" s="275"/>
      <c r="O134" s="275"/>
      <c r="P134" s="275"/>
      <c r="Q134" s="275"/>
      <c r="R134" s="275"/>
      <c r="S134" s="275"/>
      <c r="T134" s="275"/>
      <c r="U134" s="275"/>
      <c r="V134" s="275"/>
      <c r="W134" s="275"/>
      <c r="X134" s="275"/>
      <c r="Y134" s="275"/>
      <c r="Z134" s="275"/>
      <c r="AA134" s="275"/>
      <c r="AB134" s="275"/>
      <c r="AC134" s="275"/>
      <c r="AD134" s="275"/>
    </row>
    <row r="135" ht="20.25" customHeight="1">
      <c r="A135" s="275"/>
      <c r="B135" s="275"/>
      <c r="C135" s="275"/>
      <c r="D135" s="275"/>
      <c r="E135" s="275"/>
      <c r="F135" s="275"/>
      <c r="G135" s="275"/>
      <c r="H135" s="275"/>
      <c r="I135" s="275"/>
      <c r="J135" s="275"/>
      <c r="K135" s="275"/>
      <c r="L135" s="275"/>
      <c r="M135" s="275"/>
      <c r="N135" s="275"/>
      <c r="O135" s="275"/>
      <c r="P135" s="275"/>
      <c r="Q135" s="275"/>
      <c r="R135" s="275"/>
      <c r="S135" s="275"/>
      <c r="T135" s="275"/>
      <c r="U135" s="275"/>
      <c r="V135" s="275"/>
      <c r="W135" s="275"/>
      <c r="X135" s="275"/>
      <c r="Y135" s="275"/>
      <c r="Z135" s="275"/>
      <c r="AA135" s="275"/>
      <c r="AB135" s="275"/>
      <c r="AC135" s="275"/>
      <c r="AD135" s="275"/>
    </row>
    <row r="136" ht="20.25" customHeight="1">
      <c r="A136" s="275"/>
      <c r="B136" s="275"/>
      <c r="C136" s="275"/>
      <c r="D136" s="275"/>
      <c r="E136" s="275"/>
      <c r="F136" s="275"/>
      <c r="G136" s="275"/>
      <c r="H136" s="275"/>
      <c r="I136" s="275"/>
      <c r="J136" s="275"/>
      <c r="K136" s="275"/>
      <c r="L136" s="275"/>
      <c r="M136" s="275"/>
      <c r="N136" s="275"/>
      <c r="O136" s="275"/>
      <c r="P136" s="275"/>
      <c r="Q136" s="275"/>
      <c r="R136" s="275"/>
      <c r="S136" s="275"/>
      <c r="T136" s="275"/>
      <c r="U136" s="275"/>
      <c r="V136" s="275"/>
      <c r="W136" s="275"/>
      <c r="X136" s="275"/>
      <c r="Y136" s="275"/>
      <c r="Z136" s="275"/>
      <c r="AA136" s="275"/>
      <c r="AB136" s="275"/>
      <c r="AC136" s="275"/>
      <c r="AD136" s="275"/>
    </row>
    <row r="137" ht="20.25" customHeight="1">
      <c r="A137" s="275"/>
      <c r="B137" s="275"/>
      <c r="C137" s="275"/>
      <c r="D137" s="275"/>
      <c r="E137" s="275"/>
      <c r="F137" s="275"/>
      <c r="G137" s="275"/>
      <c r="H137" s="275"/>
      <c r="I137" s="275"/>
      <c r="J137" s="275"/>
      <c r="K137" s="275"/>
      <c r="L137" s="275"/>
      <c r="M137" s="275"/>
      <c r="N137" s="275"/>
      <c r="O137" s="275"/>
      <c r="P137" s="275"/>
      <c r="Q137" s="275"/>
      <c r="R137" s="275"/>
      <c r="S137" s="275"/>
      <c r="T137" s="275"/>
      <c r="U137" s="275"/>
      <c r="V137" s="275"/>
      <c r="W137" s="275"/>
      <c r="X137" s="275"/>
      <c r="Y137" s="275"/>
      <c r="Z137" s="275"/>
      <c r="AA137" s="275"/>
      <c r="AB137" s="275"/>
      <c r="AC137" s="275"/>
      <c r="AD137" s="275"/>
    </row>
    <row r="138" ht="20.25" customHeight="1">
      <c r="A138" s="275"/>
      <c r="B138" s="275"/>
      <c r="C138" s="275"/>
      <c r="D138" s="275"/>
      <c r="E138" s="275"/>
      <c r="F138" s="275"/>
      <c r="G138" s="275"/>
      <c r="H138" s="275"/>
      <c r="I138" s="275"/>
      <c r="J138" s="275"/>
      <c r="K138" s="275"/>
      <c r="L138" s="275"/>
      <c r="M138" s="275"/>
      <c r="N138" s="275"/>
      <c r="O138" s="275"/>
      <c r="P138" s="275"/>
      <c r="Q138" s="275"/>
      <c r="R138" s="275"/>
      <c r="S138" s="275"/>
      <c r="T138" s="275"/>
      <c r="U138" s="275"/>
      <c r="V138" s="275"/>
      <c r="W138" s="275"/>
      <c r="X138" s="275"/>
      <c r="Y138" s="275"/>
      <c r="Z138" s="275"/>
      <c r="AA138" s="275"/>
      <c r="AB138" s="275"/>
      <c r="AC138" s="275"/>
      <c r="AD138" s="275"/>
    </row>
    <row r="139" ht="20.25" customHeight="1">
      <c r="A139" s="275"/>
      <c r="B139" s="275"/>
      <c r="C139" s="275"/>
      <c r="D139" s="275"/>
      <c r="E139" s="275"/>
      <c r="F139" s="275"/>
      <c r="G139" s="275"/>
      <c r="H139" s="275"/>
      <c r="I139" s="275"/>
      <c r="J139" s="275"/>
      <c r="K139" s="275"/>
      <c r="L139" s="275"/>
      <c r="M139" s="275"/>
      <c r="N139" s="275"/>
      <c r="O139" s="275"/>
      <c r="P139" s="275"/>
      <c r="Q139" s="275"/>
      <c r="R139" s="275"/>
      <c r="S139" s="275"/>
      <c r="T139" s="275"/>
      <c r="U139" s="275"/>
      <c r="V139" s="275"/>
      <c r="W139" s="275"/>
      <c r="X139" s="275"/>
      <c r="Y139" s="275"/>
      <c r="Z139" s="275"/>
      <c r="AA139" s="275"/>
      <c r="AB139" s="275"/>
      <c r="AC139" s="275"/>
      <c r="AD139" s="275"/>
    </row>
    <row r="140" ht="20.25" customHeight="1">
      <c r="A140" s="275"/>
      <c r="B140" s="275"/>
      <c r="C140" s="275"/>
      <c r="D140" s="275"/>
      <c r="E140" s="275"/>
      <c r="F140" s="275"/>
      <c r="G140" s="275"/>
      <c r="H140" s="275"/>
      <c r="I140" s="275"/>
      <c r="J140" s="275"/>
      <c r="K140" s="275"/>
      <c r="L140" s="275"/>
      <c r="M140" s="275"/>
      <c r="N140" s="275"/>
      <c r="O140" s="275"/>
      <c r="P140" s="275"/>
      <c r="Q140" s="275"/>
      <c r="R140" s="275"/>
      <c r="S140" s="275"/>
      <c r="T140" s="275"/>
      <c r="U140" s="275"/>
      <c r="V140" s="275"/>
      <c r="W140" s="275"/>
      <c r="X140" s="275"/>
      <c r="Y140" s="275"/>
      <c r="Z140" s="275"/>
      <c r="AA140" s="275"/>
      <c r="AB140" s="275"/>
      <c r="AC140" s="275"/>
      <c r="AD140" s="275"/>
    </row>
    <row r="141" ht="20.25" customHeight="1">
      <c r="A141" s="275"/>
      <c r="B141" s="275"/>
      <c r="C141" s="275"/>
      <c r="D141" s="275"/>
      <c r="E141" s="275"/>
      <c r="F141" s="275"/>
      <c r="G141" s="275"/>
      <c r="H141" s="275"/>
      <c r="I141" s="275"/>
      <c r="J141" s="275"/>
      <c r="K141" s="275"/>
      <c r="L141" s="275"/>
      <c r="M141" s="275"/>
      <c r="N141" s="275"/>
      <c r="O141" s="275"/>
      <c r="P141" s="275"/>
      <c r="Q141" s="275"/>
      <c r="R141" s="275"/>
      <c r="S141" s="275"/>
      <c r="T141" s="275"/>
      <c r="U141" s="275"/>
      <c r="V141" s="275"/>
      <c r="W141" s="275"/>
      <c r="X141" s="275"/>
      <c r="Y141" s="275"/>
      <c r="Z141" s="275"/>
      <c r="AA141" s="275"/>
      <c r="AB141" s="275"/>
      <c r="AC141" s="275"/>
      <c r="AD141" s="275"/>
    </row>
    <row r="142" ht="20.25" customHeight="1">
      <c r="A142" s="275"/>
      <c r="B142" s="275"/>
      <c r="C142" s="275"/>
      <c r="D142" s="275"/>
      <c r="E142" s="275"/>
      <c r="F142" s="275"/>
      <c r="G142" s="275"/>
      <c r="H142" s="275"/>
      <c r="I142" s="275"/>
      <c r="J142" s="275"/>
      <c r="K142" s="275"/>
      <c r="L142" s="275"/>
      <c r="M142" s="275"/>
      <c r="N142" s="275"/>
      <c r="O142" s="275"/>
      <c r="P142" s="275"/>
      <c r="Q142" s="275"/>
      <c r="R142" s="275"/>
      <c r="S142" s="275"/>
      <c r="T142" s="275"/>
      <c r="U142" s="275"/>
      <c r="V142" s="275"/>
      <c r="W142" s="275"/>
      <c r="X142" s="275"/>
      <c r="Y142" s="275"/>
      <c r="Z142" s="275"/>
      <c r="AA142" s="275"/>
      <c r="AB142" s="275"/>
      <c r="AC142" s="275"/>
      <c r="AD142" s="275"/>
    </row>
    <row r="143" ht="20.25" customHeight="1">
      <c r="A143" s="275"/>
      <c r="B143" s="275"/>
      <c r="C143" s="275"/>
      <c r="D143" s="275"/>
      <c r="E143" s="275"/>
      <c r="F143" s="275"/>
      <c r="G143" s="275"/>
      <c r="H143" s="275"/>
      <c r="I143" s="275"/>
      <c r="J143" s="275"/>
      <c r="K143" s="275"/>
      <c r="L143" s="275"/>
      <c r="M143" s="275"/>
      <c r="N143" s="275"/>
      <c r="O143" s="275"/>
      <c r="P143" s="275"/>
      <c r="Q143" s="275"/>
      <c r="R143" s="275"/>
      <c r="S143" s="275"/>
      <c r="T143" s="275"/>
      <c r="U143" s="275"/>
      <c r="V143" s="275"/>
      <c r="W143" s="275"/>
      <c r="X143" s="275"/>
      <c r="Y143" s="275"/>
      <c r="Z143" s="275"/>
      <c r="AA143" s="275"/>
      <c r="AB143" s="275"/>
      <c r="AC143" s="275"/>
      <c r="AD143" s="275"/>
    </row>
    <row r="144" ht="20.25" customHeight="1">
      <c r="A144" s="275"/>
      <c r="B144" s="275"/>
      <c r="C144" s="275"/>
      <c r="D144" s="275"/>
      <c r="E144" s="275"/>
      <c r="F144" s="275"/>
      <c r="G144" s="275"/>
      <c r="H144" s="275"/>
      <c r="I144" s="275"/>
      <c r="J144" s="275"/>
      <c r="K144" s="275"/>
      <c r="L144" s="275"/>
      <c r="M144" s="275"/>
      <c r="N144" s="275"/>
      <c r="O144" s="275"/>
      <c r="P144" s="275"/>
      <c r="Q144" s="275"/>
      <c r="R144" s="275"/>
      <c r="S144" s="275"/>
      <c r="T144" s="275"/>
      <c r="U144" s="275"/>
      <c r="V144" s="275"/>
      <c r="W144" s="275"/>
      <c r="X144" s="275"/>
      <c r="Y144" s="275"/>
      <c r="Z144" s="275"/>
      <c r="AA144" s="275"/>
      <c r="AB144" s="275"/>
      <c r="AC144" s="275"/>
      <c r="AD144" s="275"/>
    </row>
    <row r="145" ht="20.25" customHeight="1">
      <c r="A145" s="275"/>
      <c r="B145" s="275"/>
      <c r="C145" s="275"/>
      <c r="D145" s="275"/>
      <c r="E145" s="275"/>
      <c r="F145" s="275"/>
      <c r="G145" s="275"/>
      <c r="H145" s="275"/>
      <c r="I145" s="275"/>
      <c r="J145" s="275"/>
      <c r="K145" s="275"/>
      <c r="L145" s="275"/>
      <c r="M145" s="275"/>
      <c r="N145" s="275"/>
      <c r="O145" s="275"/>
      <c r="P145" s="275"/>
      <c r="Q145" s="275"/>
      <c r="R145" s="275"/>
      <c r="S145" s="275"/>
      <c r="T145" s="275"/>
      <c r="U145" s="275"/>
      <c r="V145" s="275"/>
      <c r="W145" s="275"/>
      <c r="X145" s="275"/>
      <c r="Y145" s="275"/>
      <c r="Z145" s="275"/>
      <c r="AA145" s="275"/>
      <c r="AB145" s="275"/>
      <c r="AC145" s="275"/>
      <c r="AD145" s="275"/>
    </row>
    <row r="146" ht="20.25" customHeight="1">
      <c r="A146" s="275"/>
      <c r="B146" s="275"/>
      <c r="C146" s="275"/>
      <c r="D146" s="275"/>
      <c r="E146" s="275"/>
      <c r="F146" s="275"/>
      <c r="G146" s="275"/>
      <c r="H146" s="275"/>
      <c r="I146" s="275"/>
      <c r="J146" s="275"/>
      <c r="K146" s="275"/>
      <c r="L146" s="275"/>
      <c r="M146" s="275"/>
      <c r="N146" s="275"/>
      <c r="O146" s="275"/>
      <c r="P146" s="275"/>
      <c r="Q146" s="275"/>
      <c r="R146" s="275"/>
      <c r="S146" s="275"/>
      <c r="T146" s="275"/>
      <c r="U146" s="275"/>
      <c r="V146" s="275"/>
      <c r="W146" s="275"/>
      <c r="X146" s="275"/>
      <c r="Y146" s="275"/>
      <c r="Z146" s="275"/>
      <c r="AA146" s="275"/>
      <c r="AB146" s="275"/>
      <c r="AC146" s="275"/>
      <c r="AD146" s="275"/>
    </row>
    <row r="147" ht="20.25" customHeight="1">
      <c r="A147" s="275"/>
      <c r="B147" s="275"/>
      <c r="C147" s="275"/>
      <c r="D147" s="275"/>
      <c r="E147" s="275"/>
      <c r="F147" s="275"/>
      <c r="G147" s="275"/>
      <c r="H147" s="275"/>
      <c r="I147" s="275"/>
      <c r="J147" s="275"/>
      <c r="K147" s="275"/>
      <c r="L147" s="275"/>
      <c r="M147" s="275"/>
      <c r="N147" s="275"/>
      <c r="O147" s="275"/>
      <c r="P147" s="275"/>
      <c r="Q147" s="275"/>
      <c r="R147" s="275"/>
      <c r="S147" s="275"/>
      <c r="T147" s="275"/>
      <c r="U147" s="275"/>
      <c r="V147" s="275"/>
      <c r="W147" s="275"/>
      <c r="X147" s="275"/>
      <c r="Y147" s="275"/>
      <c r="Z147" s="275"/>
      <c r="AA147" s="275"/>
      <c r="AB147" s="275"/>
      <c r="AC147" s="275"/>
      <c r="AD147" s="275"/>
    </row>
    <row r="148" ht="20.25" customHeight="1">
      <c r="A148" s="275"/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  <c r="AA148" s="275"/>
      <c r="AB148" s="275"/>
      <c r="AC148" s="275"/>
      <c r="AD148" s="275"/>
    </row>
    <row r="149" ht="20.25" customHeight="1">
      <c r="A149" s="275"/>
      <c r="B149" s="275"/>
      <c r="C149" s="275"/>
      <c r="D149" s="275"/>
      <c r="E149" s="275"/>
      <c r="F149" s="275"/>
      <c r="G149" s="275"/>
      <c r="H149" s="275"/>
      <c r="I149" s="275"/>
      <c r="J149" s="275"/>
      <c r="K149" s="275"/>
      <c r="L149" s="275"/>
      <c r="M149" s="275"/>
      <c r="N149" s="275"/>
      <c r="O149" s="275"/>
      <c r="P149" s="275"/>
      <c r="Q149" s="275"/>
      <c r="R149" s="275"/>
      <c r="S149" s="275"/>
      <c r="T149" s="275"/>
      <c r="U149" s="275"/>
      <c r="V149" s="275"/>
      <c r="W149" s="275"/>
      <c r="X149" s="275"/>
      <c r="Y149" s="275"/>
      <c r="Z149" s="275"/>
      <c r="AA149" s="275"/>
      <c r="AB149" s="275"/>
      <c r="AC149" s="275"/>
      <c r="AD149" s="275"/>
    </row>
    <row r="150" ht="20.25" customHeight="1">
      <c r="A150" s="275"/>
      <c r="B150" s="275"/>
      <c r="C150" s="275"/>
      <c r="D150" s="275"/>
      <c r="E150" s="275"/>
      <c r="F150" s="275"/>
      <c r="G150" s="275"/>
      <c r="H150" s="275"/>
      <c r="I150" s="275"/>
      <c r="J150" s="275"/>
      <c r="K150" s="275"/>
      <c r="L150" s="275"/>
      <c r="M150" s="275"/>
      <c r="N150" s="275"/>
      <c r="O150" s="275"/>
      <c r="P150" s="275"/>
      <c r="Q150" s="275"/>
      <c r="R150" s="275"/>
      <c r="S150" s="275"/>
      <c r="T150" s="275"/>
      <c r="U150" s="275"/>
      <c r="V150" s="275"/>
      <c r="W150" s="275"/>
      <c r="X150" s="275"/>
      <c r="Y150" s="275"/>
      <c r="Z150" s="275"/>
      <c r="AA150" s="275"/>
      <c r="AB150" s="275"/>
      <c r="AC150" s="275"/>
      <c r="AD150" s="275"/>
    </row>
    <row r="151" ht="20.25" customHeight="1">
      <c r="A151" s="275"/>
      <c r="B151" s="275"/>
      <c r="C151" s="275"/>
      <c r="D151" s="275"/>
      <c r="E151" s="275"/>
      <c r="F151" s="275"/>
      <c r="G151" s="275"/>
      <c r="H151" s="275"/>
      <c r="I151" s="275"/>
      <c r="J151" s="275"/>
      <c r="K151" s="275"/>
      <c r="L151" s="275"/>
      <c r="M151" s="275"/>
      <c r="N151" s="275"/>
      <c r="O151" s="275"/>
      <c r="P151" s="275"/>
      <c r="Q151" s="275"/>
      <c r="R151" s="275"/>
      <c r="S151" s="275"/>
      <c r="T151" s="275"/>
      <c r="U151" s="275"/>
      <c r="V151" s="275"/>
      <c r="W151" s="275"/>
      <c r="X151" s="275"/>
      <c r="Y151" s="275"/>
      <c r="Z151" s="275"/>
      <c r="AA151" s="275"/>
      <c r="AB151" s="275"/>
      <c r="AC151" s="275"/>
      <c r="AD151" s="275"/>
    </row>
    <row r="152" ht="20.25" customHeight="1">
      <c r="A152" s="275"/>
      <c r="B152" s="275"/>
      <c r="C152" s="275"/>
      <c r="D152" s="275"/>
      <c r="E152" s="275"/>
      <c r="F152" s="275"/>
      <c r="G152" s="275"/>
      <c r="H152" s="275"/>
      <c r="I152" s="275"/>
      <c r="J152" s="275"/>
      <c r="K152" s="275"/>
      <c r="L152" s="275"/>
      <c r="M152" s="275"/>
      <c r="N152" s="275"/>
      <c r="O152" s="275"/>
      <c r="P152" s="275"/>
      <c r="Q152" s="275"/>
      <c r="R152" s="275"/>
      <c r="S152" s="275"/>
      <c r="T152" s="275"/>
      <c r="U152" s="275"/>
      <c r="V152" s="275"/>
      <c r="W152" s="275"/>
      <c r="X152" s="275"/>
      <c r="Y152" s="275"/>
      <c r="Z152" s="275"/>
      <c r="AA152" s="275"/>
      <c r="AB152" s="275"/>
      <c r="AC152" s="275"/>
      <c r="AD152" s="275"/>
    </row>
    <row r="153" ht="20.25" customHeight="1">
      <c r="A153" s="275"/>
      <c r="B153" s="275"/>
      <c r="C153" s="275"/>
      <c r="D153" s="275"/>
      <c r="E153" s="275"/>
      <c r="F153" s="275"/>
      <c r="G153" s="275"/>
      <c r="H153" s="275"/>
      <c r="I153" s="275"/>
      <c r="J153" s="275"/>
      <c r="K153" s="275"/>
      <c r="L153" s="275"/>
      <c r="M153" s="275"/>
      <c r="N153" s="275"/>
      <c r="O153" s="275"/>
      <c r="P153" s="275"/>
      <c r="Q153" s="275"/>
      <c r="R153" s="275"/>
      <c r="S153" s="275"/>
      <c r="T153" s="275"/>
      <c r="U153" s="275"/>
      <c r="V153" s="275"/>
      <c r="W153" s="275"/>
      <c r="X153" s="275"/>
      <c r="Y153" s="275"/>
      <c r="Z153" s="275"/>
      <c r="AA153" s="275"/>
      <c r="AB153" s="275"/>
      <c r="AC153" s="275"/>
      <c r="AD153" s="275"/>
    </row>
    <row r="154" ht="20.25" customHeight="1">
      <c r="A154" s="275"/>
      <c r="B154" s="275"/>
      <c r="C154" s="275"/>
      <c r="D154" s="275"/>
      <c r="E154" s="275"/>
      <c r="F154" s="275"/>
      <c r="G154" s="275"/>
      <c r="H154" s="275"/>
      <c r="I154" s="275"/>
      <c r="J154" s="275"/>
      <c r="K154" s="275"/>
      <c r="L154" s="275"/>
      <c r="M154" s="275"/>
      <c r="N154" s="275"/>
      <c r="O154" s="275"/>
      <c r="P154" s="275"/>
      <c r="Q154" s="275"/>
      <c r="R154" s="275"/>
      <c r="S154" s="275"/>
      <c r="T154" s="275"/>
      <c r="U154" s="275"/>
      <c r="V154" s="275"/>
      <c r="W154" s="275"/>
      <c r="X154" s="275"/>
      <c r="Y154" s="275"/>
      <c r="Z154" s="275"/>
      <c r="AA154" s="275"/>
      <c r="AB154" s="275"/>
      <c r="AC154" s="275"/>
      <c r="AD154" s="275"/>
    </row>
    <row r="155" ht="20.25" customHeight="1">
      <c r="A155" s="275"/>
      <c r="B155" s="275"/>
      <c r="C155" s="275"/>
      <c r="D155" s="275"/>
      <c r="E155" s="275"/>
      <c r="F155" s="275"/>
      <c r="G155" s="275"/>
      <c r="H155" s="275"/>
      <c r="I155" s="275"/>
      <c r="J155" s="275"/>
      <c r="K155" s="275"/>
      <c r="L155" s="275"/>
      <c r="M155" s="275"/>
      <c r="N155" s="275"/>
      <c r="O155" s="275"/>
      <c r="P155" s="275"/>
      <c r="Q155" s="275"/>
      <c r="R155" s="275"/>
      <c r="S155" s="275"/>
      <c r="T155" s="275"/>
      <c r="U155" s="275"/>
      <c r="V155" s="275"/>
      <c r="W155" s="275"/>
      <c r="X155" s="275"/>
      <c r="Y155" s="275"/>
      <c r="Z155" s="275"/>
      <c r="AA155" s="275"/>
      <c r="AB155" s="275"/>
      <c r="AC155" s="275"/>
      <c r="AD155" s="275"/>
    </row>
    <row r="156" ht="20.25" customHeight="1">
      <c r="A156" s="275"/>
      <c r="B156" s="275"/>
      <c r="C156" s="275"/>
      <c r="D156" s="275"/>
      <c r="E156" s="275"/>
      <c r="F156" s="275"/>
      <c r="G156" s="275"/>
      <c r="H156" s="275"/>
      <c r="I156" s="275"/>
      <c r="J156" s="275"/>
      <c r="K156" s="275"/>
      <c r="L156" s="275"/>
      <c r="M156" s="275"/>
      <c r="N156" s="275"/>
      <c r="O156" s="275"/>
      <c r="P156" s="275"/>
      <c r="Q156" s="275"/>
      <c r="R156" s="275"/>
      <c r="S156" s="275"/>
      <c r="T156" s="275"/>
      <c r="U156" s="275"/>
      <c r="V156" s="275"/>
      <c r="W156" s="275"/>
      <c r="X156" s="275"/>
      <c r="Y156" s="275"/>
      <c r="Z156" s="275"/>
      <c r="AA156" s="275"/>
      <c r="AB156" s="275"/>
      <c r="AC156" s="275"/>
      <c r="AD156" s="275"/>
    </row>
    <row r="157" ht="20.25" customHeight="1">
      <c r="A157" s="275"/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275"/>
      <c r="Q157" s="275"/>
      <c r="R157" s="275"/>
      <c r="S157" s="275"/>
      <c r="T157" s="275"/>
      <c r="U157" s="275"/>
      <c r="V157" s="275"/>
      <c r="W157" s="275"/>
      <c r="X157" s="275"/>
      <c r="Y157" s="275"/>
      <c r="Z157" s="275"/>
      <c r="AA157" s="275"/>
      <c r="AB157" s="275"/>
      <c r="AC157" s="275"/>
      <c r="AD157" s="275"/>
    </row>
    <row r="158" ht="20.25" customHeight="1">
      <c r="A158" s="275"/>
      <c r="B158" s="275"/>
      <c r="C158" s="275"/>
      <c r="D158" s="275"/>
      <c r="E158" s="275"/>
      <c r="F158" s="275"/>
      <c r="G158" s="275"/>
      <c r="H158" s="275"/>
      <c r="I158" s="275"/>
      <c r="J158" s="275"/>
      <c r="K158" s="275"/>
      <c r="L158" s="275"/>
      <c r="M158" s="275"/>
      <c r="N158" s="275"/>
      <c r="O158" s="275"/>
      <c r="P158" s="275"/>
      <c r="Q158" s="275"/>
      <c r="R158" s="275"/>
      <c r="S158" s="275"/>
      <c r="T158" s="275"/>
      <c r="U158" s="275"/>
      <c r="V158" s="275"/>
      <c r="W158" s="275"/>
      <c r="X158" s="275"/>
      <c r="Y158" s="275"/>
      <c r="Z158" s="275"/>
      <c r="AA158" s="275"/>
      <c r="AB158" s="275"/>
      <c r="AC158" s="275"/>
      <c r="AD158" s="275"/>
    </row>
    <row r="159" ht="20.25" customHeight="1">
      <c r="A159" s="275"/>
      <c r="B159" s="275"/>
      <c r="C159" s="275"/>
      <c r="D159" s="275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275"/>
      <c r="Q159" s="275"/>
      <c r="R159" s="275"/>
      <c r="S159" s="275"/>
      <c r="T159" s="275"/>
      <c r="U159" s="275"/>
      <c r="V159" s="275"/>
      <c r="W159" s="275"/>
      <c r="X159" s="275"/>
      <c r="Y159" s="275"/>
      <c r="Z159" s="275"/>
      <c r="AA159" s="275"/>
      <c r="AB159" s="275"/>
      <c r="AC159" s="275"/>
      <c r="AD159" s="275"/>
    </row>
    <row r="160" ht="20.25" customHeight="1">
      <c r="A160" s="275"/>
      <c r="B160" s="275"/>
      <c r="C160" s="275"/>
      <c r="D160" s="275"/>
      <c r="E160" s="275"/>
      <c r="F160" s="275"/>
      <c r="G160" s="275"/>
      <c r="H160" s="275"/>
      <c r="I160" s="275"/>
      <c r="J160" s="275"/>
      <c r="K160" s="275"/>
      <c r="L160" s="275"/>
      <c r="M160" s="275"/>
      <c r="N160" s="275"/>
      <c r="O160" s="275"/>
      <c r="P160" s="275"/>
      <c r="Q160" s="275"/>
      <c r="R160" s="275"/>
      <c r="S160" s="275"/>
      <c r="T160" s="275"/>
      <c r="U160" s="275"/>
      <c r="V160" s="275"/>
      <c r="W160" s="275"/>
      <c r="X160" s="275"/>
      <c r="Y160" s="275"/>
      <c r="Z160" s="275"/>
      <c r="AA160" s="275"/>
      <c r="AB160" s="275"/>
      <c r="AC160" s="275"/>
      <c r="AD160" s="275"/>
    </row>
    <row r="161" ht="20.25" customHeight="1">
      <c r="A161" s="275"/>
      <c r="B161" s="275"/>
      <c r="C161" s="275"/>
      <c r="D161" s="275"/>
      <c r="E161" s="275"/>
      <c r="F161" s="275"/>
      <c r="G161" s="275"/>
      <c r="H161" s="275"/>
      <c r="I161" s="275"/>
      <c r="J161" s="275"/>
      <c r="K161" s="275"/>
      <c r="L161" s="275"/>
      <c r="M161" s="275"/>
      <c r="N161" s="275"/>
      <c r="O161" s="275"/>
      <c r="P161" s="275"/>
      <c r="Q161" s="275"/>
      <c r="R161" s="275"/>
      <c r="S161" s="275"/>
      <c r="T161" s="275"/>
      <c r="U161" s="275"/>
      <c r="V161" s="275"/>
      <c r="W161" s="275"/>
      <c r="X161" s="275"/>
      <c r="Y161" s="275"/>
      <c r="Z161" s="275"/>
      <c r="AA161" s="275"/>
      <c r="AB161" s="275"/>
      <c r="AC161" s="275"/>
      <c r="AD161" s="275"/>
    </row>
    <row r="162" ht="20.25" customHeight="1">
      <c r="A162" s="275"/>
      <c r="B162" s="275"/>
      <c r="C162" s="275"/>
      <c r="D162" s="275"/>
      <c r="E162" s="275"/>
      <c r="F162" s="275"/>
      <c r="G162" s="275"/>
      <c r="H162" s="275"/>
      <c r="I162" s="275"/>
      <c r="J162" s="275"/>
      <c r="K162" s="275"/>
      <c r="L162" s="275"/>
      <c r="M162" s="275"/>
      <c r="N162" s="275"/>
      <c r="O162" s="275"/>
      <c r="P162" s="275"/>
      <c r="Q162" s="275"/>
      <c r="R162" s="275"/>
      <c r="S162" s="275"/>
      <c r="T162" s="275"/>
      <c r="U162" s="275"/>
      <c r="V162" s="275"/>
      <c r="W162" s="275"/>
      <c r="X162" s="275"/>
      <c r="Y162" s="275"/>
      <c r="Z162" s="275"/>
      <c r="AA162" s="275"/>
      <c r="AB162" s="275"/>
      <c r="AC162" s="275"/>
      <c r="AD162" s="275"/>
    </row>
    <row r="163" ht="20.25" customHeight="1">
      <c r="A163" s="275"/>
      <c r="B163" s="275"/>
      <c r="C163" s="275"/>
      <c r="D163" s="275"/>
      <c r="E163" s="275"/>
      <c r="F163" s="275"/>
      <c r="G163" s="275"/>
      <c r="H163" s="275"/>
      <c r="I163" s="275"/>
      <c r="J163" s="275"/>
      <c r="K163" s="275"/>
      <c r="L163" s="275"/>
      <c r="M163" s="275"/>
      <c r="N163" s="275"/>
      <c r="O163" s="275"/>
      <c r="P163" s="275"/>
      <c r="Q163" s="275"/>
      <c r="R163" s="275"/>
      <c r="S163" s="275"/>
      <c r="T163" s="275"/>
      <c r="U163" s="275"/>
      <c r="V163" s="275"/>
      <c r="W163" s="275"/>
      <c r="X163" s="275"/>
      <c r="Y163" s="275"/>
      <c r="Z163" s="275"/>
      <c r="AA163" s="275"/>
      <c r="AB163" s="275"/>
      <c r="AC163" s="275"/>
      <c r="AD163" s="275"/>
    </row>
    <row r="164" ht="20.25" customHeight="1">
      <c r="A164" s="275"/>
      <c r="B164" s="275"/>
      <c r="C164" s="275"/>
      <c r="D164" s="275"/>
      <c r="E164" s="275"/>
      <c r="F164" s="275"/>
      <c r="G164" s="275"/>
      <c r="H164" s="275"/>
      <c r="I164" s="275"/>
      <c r="J164" s="275"/>
      <c r="K164" s="275"/>
      <c r="L164" s="275"/>
      <c r="M164" s="275"/>
      <c r="N164" s="275"/>
      <c r="O164" s="275"/>
      <c r="P164" s="275"/>
      <c r="Q164" s="275"/>
      <c r="R164" s="275"/>
      <c r="S164" s="275"/>
      <c r="T164" s="275"/>
      <c r="U164" s="275"/>
      <c r="V164" s="275"/>
      <c r="W164" s="275"/>
      <c r="X164" s="275"/>
      <c r="Y164" s="275"/>
      <c r="Z164" s="275"/>
      <c r="AA164" s="275"/>
      <c r="AB164" s="275"/>
      <c r="AC164" s="275"/>
      <c r="AD164" s="275"/>
    </row>
    <row r="165" ht="20.25" customHeight="1">
      <c r="A165" s="275"/>
      <c r="B165" s="275"/>
      <c r="C165" s="275"/>
      <c r="D165" s="275"/>
      <c r="E165" s="275"/>
      <c r="F165" s="275"/>
      <c r="G165" s="275"/>
      <c r="H165" s="275"/>
      <c r="I165" s="275"/>
      <c r="J165" s="275"/>
      <c r="K165" s="275"/>
      <c r="L165" s="275"/>
      <c r="M165" s="275"/>
      <c r="N165" s="275"/>
      <c r="O165" s="275"/>
      <c r="P165" s="275"/>
      <c r="Q165" s="275"/>
      <c r="R165" s="275"/>
      <c r="S165" s="275"/>
      <c r="T165" s="275"/>
      <c r="U165" s="275"/>
      <c r="V165" s="275"/>
      <c r="W165" s="275"/>
      <c r="X165" s="275"/>
      <c r="Y165" s="275"/>
      <c r="Z165" s="275"/>
      <c r="AA165" s="275"/>
      <c r="AB165" s="275"/>
      <c r="AC165" s="275"/>
      <c r="AD165" s="275"/>
    </row>
    <row r="166" ht="20.25" customHeight="1">
      <c r="A166" s="275"/>
      <c r="B166" s="275"/>
      <c r="C166" s="275"/>
      <c r="D166" s="275"/>
      <c r="E166" s="275"/>
      <c r="F166" s="275"/>
      <c r="G166" s="275"/>
      <c r="H166" s="275"/>
      <c r="I166" s="275"/>
      <c r="J166" s="275"/>
      <c r="K166" s="275"/>
      <c r="L166" s="275"/>
      <c r="M166" s="275"/>
      <c r="N166" s="275"/>
      <c r="O166" s="275"/>
      <c r="P166" s="275"/>
      <c r="Q166" s="275"/>
      <c r="R166" s="275"/>
      <c r="S166" s="275"/>
      <c r="T166" s="275"/>
      <c r="U166" s="275"/>
      <c r="V166" s="275"/>
      <c r="W166" s="275"/>
      <c r="X166" s="275"/>
      <c r="Y166" s="275"/>
      <c r="Z166" s="275"/>
      <c r="AA166" s="275"/>
      <c r="AB166" s="275"/>
      <c r="AC166" s="275"/>
      <c r="AD166" s="275"/>
    </row>
    <row r="167" ht="20.25" customHeight="1">
      <c r="A167" s="275"/>
      <c r="B167" s="275"/>
      <c r="C167" s="275"/>
      <c r="D167" s="275"/>
      <c r="E167" s="275"/>
      <c r="F167" s="275"/>
      <c r="G167" s="275"/>
      <c r="H167" s="275"/>
      <c r="I167" s="275"/>
      <c r="J167" s="275"/>
      <c r="K167" s="275"/>
      <c r="L167" s="275"/>
      <c r="M167" s="275"/>
      <c r="N167" s="275"/>
      <c r="O167" s="275"/>
      <c r="P167" s="275"/>
      <c r="Q167" s="275"/>
      <c r="R167" s="275"/>
      <c r="S167" s="275"/>
      <c r="T167" s="275"/>
      <c r="U167" s="275"/>
      <c r="V167" s="275"/>
      <c r="W167" s="275"/>
      <c r="X167" s="275"/>
      <c r="Y167" s="275"/>
      <c r="Z167" s="275"/>
      <c r="AA167" s="275"/>
      <c r="AB167" s="275"/>
      <c r="AC167" s="275"/>
      <c r="AD167" s="275"/>
    </row>
    <row r="168" ht="20.25" customHeight="1">
      <c r="A168" s="275"/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  <c r="AA168" s="275"/>
      <c r="AB168" s="275"/>
      <c r="AC168" s="275"/>
      <c r="AD168" s="275"/>
    </row>
    <row r="169" ht="20.25" customHeight="1">
      <c r="A169" s="275"/>
      <c r="B169" s="275"/>
      <c r="C169" s="275"/>
      <c r="D169" s="275"/>
      <c r="E169" s="275"/>
      <c r="F169" s="275"/>
      <c r="G169" s="275"/>
      <c r="H169" s="275"/>
      <c r="I169" s="275"/>
      <c r="J169" s="275"/>
      <c r="K169" s="275"/>
      <c r="L169" s="275"/>
      <c r="M169" s="275"/>
      <c r="N169" s="275"/>
      <c r="O169" s="275"/>
      <c r="P169" s="275"/>
      <c r="Q169" s="275"/>
      <c r="R169" s="275"/>
      <c r="S169" s="275"/>
      <c r="T169" s="275"/>
      <c r="U169" s="275"/>
      <c r="V169" s="275"/>
      <c r="W169" s="275"/>
      <c r="X169" s="275"/>
      <c r="Y169" s="275"/>
      <c r="Z169" s="275"/>
      <c r="AA169" s="275"/>
      <c r="AB169" s="275"/>
      <c r="AC169" s="275"/>
      <c r="AD169" s="275"/>
    </row>
    <row r="170" ht="20.25" customHeight="1">
      <c r="A170" s="275"/>
      <c r="B170" s="275"/>
      <c r="C170" s="275"/>
      <c r="D170" s="275"/>
      <c r="E170" s="275"/>
      <c r="F170" s="275"/>
      <c r="G170" s="275"/>
      <c r="H170" s="275"/>
      <c r="I170" s="275"/>
      <c r="J170" s="275"/>
      <c r="K170" s="275"/>
      <c r="L170" s="275"/>
      <c r="M170" s="275"/>
      <c r="N170" s="275"/>
      <c r="O170" s="275"/>
      <c r="P170" s="275"/>
      <c r="Q170" s="275"/>
      <c r="R170" s="275"/>
      <c r="S170" s="275"/>
      <c r="T170" s="275"/>
      <c r="U170" s="275"/>
      <c r="V170" s="275"/>
      <c r="W170" s="275"/>
      <c r="X170" s="275"/>
      <c r="Y170" s="275"/>
      <c r="Z170" s="275"/>
      <c r="AA170" s="275"/>
      <c r="AB170" s="275"/>
      <c r="AC170" s="275"/>
      <c r="AD170" s="275"/>
    </row>
    <row r="171" ht="20.25" customHeight="1">
      <c r="A171" s="275"/>
      <c r="B171" s="275"/>
      <c r="C171" s="275"/>
      <c r="D171" s="275"/>
      <c r="E171" s="275"/>
      <c r="F171" s="275"/>
      <c r="G171" s="275"/>
      <c r="H171" s="275"/>
      <c r="I171" s="275"/>
      <c r="J171" s="275"/>
      <c r="K171" s="275"/>
      <c r="L171" s="275"/>
      <c r="M171" s="275"/>
      <c r="N171" s="275"/>
      <c r="O171" s="275"/>
      <c r="P171" s="275"/>
      <c r="Q171" s="275"/>
      <c r="R171" s="275"/>
      <c r="S171" s="275"/>
      <c r="T171" s="275"/>
      <c r="U171" s="275"/>
      <c r="V171" s="275"/>
      <c r="W171" s="275"/>
      <c r="X171" s="275"/>
      <c r="Y171" s="275"/>
      <c r="Z171" s="275"/>
      <c r="AA171" s="275"/>
      <c r="AB171" s="275"/>
      <c r="AC171" s="275"/>
      <c r="AD171" s="275"/>
    </row>
    <row r="172" ht="20.25" customHeight="1">
      <c r="A172" s="275"/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  <c r="AA172" s="275"/>
      <c r="AB172" s="275"/>
      <c r="AC172" s="275"/>
      <c r="AD172" s="275"/>
    </row>
    <row r="173" ht="20.25" customHeight="1">
      <c r="A173" s="275"/>
      <c r="B173" s="275"/>
      <c r="C173" s="275"/>
      <c r="D173" s="275"/>
      <c r="E173" s="275"/>
      <c r="F173" s="275"/>
      <c r="G173" s="275"/>
      <c r="H173" s="275"/>
      <c r="I173" s="275"/>
      <c r="J173" s="275"/>
      <c r="K173" s="275"/>
      <c r="L173" s="275"/>
      <c r="M173" s="275"/>
      <c r="N173" s="275"/>
      <c r="O173" s="275"/>
      <c r="P173" s="275"/>
      <c r="Q173" s="275"/>
      <c r="R173" s="275"/>
      <c r="S173" s="275"/>
      <c r="T173" s="275"/>
      <c r="U173" s="275"/>
      <c r="V173" s="275"/>
      <c r="W173" s="275"/>
      <c r="X173" s="275"/>
      <c r="Y173" s="275"/>
      <c r="Z173" s="275"/>
      <c r="AA173" s="275"/>
      <c r="AB173" s="275"/>
      <c r="AC173" s="275"/>
      <c r="AD173" s="275"/>
    </row>
    <row r="174" ht="20.25" customHeight="1">
      <c r="A174" s="275"/>
      <c r="B174" s="275"/>
      <c r="C174" s="275"/>
      <c r="D174" s="275"/>
      <c r="E174" s="275"/>
      <c r="F174" s="275"/>
      <c r="G174" s="275"/>
      <c r="H174" s="275"/>
      <c r="I174" s="275"/>
      <c r="J174" s="275"/>
      <c r="K174" s="275"/>
      <c r="L174" s="275"/>
      <c r="M174" s="275"/>
      <c r="N174" s="275"/>
      <c r="O174" s="275"/>
      <c r="P174" s="275"/>
      <c r="Q174" s="275"/>
      <c r="R174" s="275"/>
      <c r="S174" s="275"/>
      <c r="T174" s="275"/>
      <c r="U174" s="275"/>
      <c r="V174" s="275"/>
      <c r="W174" s="275"/>
      <c r="X174" s="275"/>
      <c r="Y174" s="275"/>
      <c r="Z174" s="275"/>
      <c r="AA174" s="275"/>
      <c r="AB174" s="275"/>
      <c r="AC174" s="275"/>
      <c r="AD174" s="275"/>
    </row>
    <row r="175" ht="20.25" customHeight="1">
      <c r="A175" s="275"/>
      <c r="B175" s="275"/>
      <c r="C175" s="275"/>
      <c r="D175" s="275"/>
      <c r="E175" s="275"/>
      <c r="F175" s="275"/>
      <c r="G175" s="275"/>
      <c r="H175" s="275"/>
      <c r="I175" s="275"/>
      <c r="J175" s="275"/>
      <c r="K175" s="275"/>
      <c r="L175" s="275"/>
      <c r="M175" s="275"/>
      <c r="N175" s="275"/>
      <c r="O175" s="275"/>
      <c r="P175" s="275"/>
      <c r="Q175" s="275"/>
      <c r="R175" s="275"/>
      <c r="S175" s="275"/>
      <c r="T175" s="275"/>
      <c r="U175" s="275"/>
      <c r="V175" s="275"/>
      <c r="W175" s="275"/>
      <c r="X175" s="275"/>
      <c r="Y175" s="275"/>
      <c r="Z175" s="275"/>
      <c r="AA175" s="275"/>
      <c r="AB175" s="275"/>
      <c r="AC175" s="275"/>
      <c r="AD175" s="275"/>
    </row>
    <row r="176" ht="20.25" customHeight="1">
      <c r="A176" s="275"/>
      <c r="B176" s="275"/>
      <c r="C176" s="275"/>
      <c r="D176" s="275"/>
      <c r="E176" s="275"/>
      <c r="F176" s="275"/>
      <c r="G176" s="275"/>
      <c r="H176" s="275"/>
      <c r="I176" s="275"/>
      <c r="J176" s="275"/>
      <c r="K176" s="275"/>
      <c r="L176" s="275"/>
      <c r="M176" s="275"/>
      <c r="N176" s="275"/>
      <c r="O176" s="275"/>
      <c r="P176" s="275"/>
      <c r="Q176" s="275"/>
      <c r="R176" s="275"/>
      <c r="S176" s="275"/>
      <c r="T176" s="275"/>
      <c r="U176" s="275"/>
      <c r="V176" s="275"/>
      <c r="W176" s="275"/>
      <c r="X176" s="275"/>
      <c r="Y176" s="275"/>
      <c r="Z176" s="275"/>
      <c r="AA176" s="275"/>
      <c r="AB176" s="275"/>
      <c r="AC176" s="275"/>
      <c r="AD176" s="275"/>
    </row>
    <row r="177" ht="20.25" customHeight="1">
      <c r="A177" s="275"/>
      <c r="B177" s="275"/>
      <c r="C177" s="275"/>
      <c r="D177" s="275"/>
      <c r="E177" s="275"/>
      <c r="F177" s="275"/>
      <c r="G177" s="275"/>
      <c r="H177" s="275"/>
      <c r="I177" s="275"/>
      <c r="J177" s="275"/>
      <c r="K177" s="275"/>
      <c r="L177" s="275"/>
      <c r="M177" s="275"/>
      <c r="N177" s="275"/>
      <c r="O177" s="275"/>
      <c r="P177" s="275"/>
      <c r="Q177" s="275"/>
      <c r="R177" s="275"/>
      <c r="S177" s="275"/>
      <c r="T177" s="275"/>
      <c r="U177" s="275"/>
      <c r="V177" s="275"/>
      <c r="W177" s="275"/>
      <c r="X177" s="275"/>
      <c r="Y177" s="275"/>
      <c r="Z177" s="275"/>
      <c r="AA177" s="275"/>
      <c r="AB177" s="275"/>
      <c r="AC177" s="275"/>
      <c r="AD177" s="275"/>
    </row>
    <row r="178" ht="20.25" customHeight="1">
      <c r="A178" s="275"/>
      <c r="B178" s="275"/>
      <c r="C178" s="275"/>
      <c r="D178" s="275"/>
      <c r="E178" s="275"/>
      <c r="F178" s="275"/>
      <c r="G178" s="275"/>
      <c r="H178" s="275"/>
      <c r="I178" s="275"/>
      <c r="J178" s="275"/>
      <c r="K178" s="275"/>
      <c r="L178" s="275"/>
      <c r="M178" s="275"/>
      <c r="N178" s="275"/>
      <c r="O178" s="275"/>
      <c r="P178" s="275"/>
      <c r="Q178" s="275"/>
      <c r="R178" s="275"/>
      <c r="S178" s="275"/>
      <c r="T178" s="275"/>
      <c r="U178" s="275"/>
      <c r="V178" s="275"/>
      <c r="W178" s="275"/>
      <c r="X178" s="275"/>
      <c r="Y178" s="275"/>
      <c r="Z178" s="275"/>
      <c r="AA178" s="275"/>
      <c r="AB178" s="275"/>
      <c r="AC178" s="275"/>
      <c r="AD178" s="275"/>
    </row>
    <row r="179" ht="20.25" customHeight="1">
      <c r="A179" s="275"/>
      <c r="B179" s="275"/>
      <c r="C179" s="275"/>
      <c r="D179" s="275"/>
      <c r="E179" s="275"/>
      <c r="F179" s="275"/>
      <c r="G179" s="275"/>
      <c r="H179" s="275"/>
      <c r="I179" s="275"/>
      <c r="J179" s="275"/>
      <c r="K179" s="275"/>
      <c r="L179" s="275"/>
      <c r="M179" s="275"/>
      <c r="N179" s="275"/>
      <c r="O179" s="275"/>
      <c r="P179" s="275"/>
      <c r="Q179" s="275"/>
      <c r="R179" s="275"/>
      <c r="S179" s="275"/>
      <c r="T179" s="275"/>
      <c r="U179" s="275"/>
      <c r="V179" s="275"/>
      <c r="W179" s="275"/>
      <c r="X179" s="275"/>
      <c r="Y179" s="275"/>
      <c r="Z179" s="275"/>
      <c r="AA179" s="275"/>
      <c r="AB179" s="275"/>
      <c r="AC179" s="275"/>
      <c r="AD179" s="275"/>
    </row>
    <row r="180" ht="20.25" customHeight="1">
      <c r="A180" s="275"/>
      <c r="B180" s="275"/>
      <c r="C180" s="275"/>
      <c r="D180" s="275"/>
      <c r="E180" s="275"/>
      <c r="F180" s="275"/>
      <c r="G180" s="275"/>
      <c r="H180" s="275"/>
      <c r="I180" s="275"/>
      <c r="J180" s="275"/>
      <c r="K180" s="275"/>
      <c r="L180" s="275"/>
      <c r="M180" s="275"/>
      <c r="N180" s="275"/>
      <c r="O180" s="275"/>
      <c r="P180" s="275"/>
      <c r="Q180" s="275"/>
      <c r="R180" s="275"/>
      <c r="S180" s="275"/>
      <c r="T180" s="275"/>
      <c r="U180" s="275"/>
      <c r="V180" s="275"/>
      <c r="W180" s="275"/>
      <c r="X180" s="275"/>
      <c r="Y180" s="275"/>
      <c r="Z180" s="275"/>
      <c r="AA180" s="275"/>
      <c r="AB180" s="275"/>
      <c r="AC180" s="275"/>
      <c r="AD180" s="275"/>
    </row>
    <row r="181" ht="20.25" customHeight="1">
      <c r="A181" s="275"/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  <c r="AA181" s="275"/>
      <c r="AB181" s="275"/>
      <c r="AC181" s="275"/>
      <c r="AD181" s="275"/>
    </row>
    <row r="182" ht="20.25" customHeight="1">
      <c r="A182" s="275"/>
      <c r="B182" s="275"/>
      <c r="C182" s="275"/>
      <c r="D182" s="275"/>
      <c r="E182" s="275"/>
      <c r="F182" s="275"/>
      <c r="G182" s="275"/>
      <c r="H182" s="275"/>
      <c r="I182" s="275"/>
      <c r="J182" s="275"/>
      <c r="K182" s="275"/>
      <c r="L182" s="275"/>
      <c r="M182" s="275"/>
      <c r="N182" s="275"/>
      <c r="O182" s="275"/>
      <c r="P182" s="275"/>
      <c r="Q182" s="275"/>
      <c r="R182" s="275"/>
      <c r="S182" s="275"/>
      <c r="T182" s="275"/>
      <c r="U182" s="275"/>
      <c r="V182" s="275"/>
      <c r="W182" s="275"/>
      <c r="X182" s="275"/>
      <c r="Y182" s="275"/>
      <c r="Z182" s="275"/>
      <c r="AA182" s="275"/>
      <c r="AB182" s="275"/>
      <c r="AC182" s="275"/>
      <c r="AD182" s="275"/>
    </row>
    <row r="183" ht="20.25" customHeight="1">
      <c r="A183" s="275"/>
      <c r="B183" s="275"/>
      <c r="C183" s="275"/>
      <c r="D183" s="275"/>
      <c r="E183" s="275"/>
      <c r="F183" s="275"/>
      <c r="G183" s="275"/>
      <c r="H183" s="275"/>
      <c r="I183" s="275"/>
      <c r="J183" s="275"/>
      <c r="K183" s="275"/>
      <c r="L183" s="275"/>
      <c r="M183" s="275"/>
      <c r="N183" s="275"/>
      <c r="O183" s="275"/>
      <c r="P183" s="275"/>
      <c r="Q183" s="275"/>
      <c r="R183" s="275"/>
      <c r="S183" s="275"/>
      <c r="T183" s="275"/>
      <c r="U183" s="275"/>
      <c r="V183" s="275"/>
      <c r="W183" s="275"/>
      <c r="X183" s="275"/>
      <c r="Y183" s="275"/>
      <c r="Z183" s="275"/>
      <c r="AA183" s="275"/>
      <c r="AB183" s="275"/>
      <c r="AC183" s="275"/>
      <c r="AD183" s="275"/>
    </row>
    <row r="184" ht="20.25" customHeight="1">
      <c r="A184" s="275"/>
      <c r="B184" s="275"/>
      <c r="C184" s="275"/>
      <c r="D184" s="275"/>
      <c r="E184" s="275"/>
      <c r="F184" s="275"/>
      <c r="G184" s="275"/>
      <c r="H184" s="275"/>
      <c r="I184" s="275"/>
      <c r="J184" s="275"/>
      <c r="K184" s="275"/>
      <c r="L184" s="275"/>
      <c r="M184" s="275"/>
      <c r="N184" s="275"/>
      <c r="O184" s="275"/>
      <c r="P184" s="275"/>
      <c r="Q184" s="275"/>
      <c r="R184" s="275"/>
      <c r="S184" s="275"/>
      <c r="T184" s="275"/>
      <c r="U184" s="275"/>
      <c r="V184" s="275"/>
      <c r="W184" s="275"/>
      <c r="X184" s="275"/>
      <c r="Y184" s="275"/>
      <c r="Z184" s="275"/>
      <c r="AA184" s="275"/>
      <c r="AB184" s="275"/>
      <c r="AC184" s="275"/>
      <c r="AD184" s="275"/>
    </row>
    <row r="185" ht="20.25" customHeight="1">
      <c r="A185" s="275"/>
      <c r="B185" s="275"/>
      <c r="C185" s="275"/>
      <c r="D185" s="275"/>
      <c r="E185" s="275"/>
      <c r="F185" s="275"/>
      <c r="G185" s="275"/>
      <c r="H185" s="275"/>
      <c r="I185" s="275"/>
      <c r="J185" s="275"/>
      <c r="K185" s="275"/>
      <c r="L185" s="275"/>
      <c r="M185" s="275"/>
      <c r="N185" s="275"/>
      <c r="O185" s="275"/>
      <c r="P185" s="275"/>
      <c r="Q185" s="275"/>
      <c r="R185" s="275"/>
      <c r="S185" s="275"/>
      <c r="T185" s="275"/>
      <c r="U185" s="275"/>
      <c r="V185" s="275"/>
      <c r="W185" s="275"/>
      <c r="X185" s="275"/>
      <c r="Y185" s="275"/>
      <c r="Z185" s="275"/>
      <c r="AA185" s="275"/>
      <c r="AB185" s="275"/>
      <c r="AC185" s="275"/>
      <c r="AD185" s="275"/>
    </row>
    <row r="186" ht="20.25" customHeight="1">
      <c r="A186" s="275"/>
      <c r="B186" s="275"/>
      <c r="C186" s="275"/>
      <c r="D186" s="275"/>
      <c r="E186" s="275"/>
      <c r="F186" s="275"/>
      <c r="G186" s="275"/>
      <c r="H186" s="275"/>
      <c r="I186" s="275"/>
      <c r="J186" s="275"/>
      <c r="K186" s="275"/>
      <c r="L186" s="275"/>
      <c r="M186" s="275"/>
      <c r="N186" s="275"/>
      <c r="O186" s="275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  <c r="Z186" s="275"/>
      <c r="AA186" s="275"/>
      <c r="AB186" s="275"/>
      <c r="AC186" s="275"/>
      <c r="AD186" s="275"/>
    </row>
    <row r="187" ht="20.25" customHeight="1">
      <c r="A187" s="275"/>
      <c r="B187" s="275"/>
      <c r="C187" s="275"/>
      <c r="D187" s="275"/>
      <c r="E187" s="275"/>
      <c r="F187" s="275"/>
      <c r="G187" s="275"/>
      <c r="H187" s="275"/>
      <c r="I187" s="275"/>
      <c r="J187" s="275"/>
      <c r="K187" s="275"/>
      <c r="L187" s="275"/>
      <c r="M187" s="275"/>
      <c r="N187" s="275"/>
      <c r="O187" s="275"/>
      <c r="P187" s="275"/>
      <c r="Q187" s="275"/>
      <c r="R187" s="275"/>
      <c r="S187" s="275"/>
      <c r="T187" s="275"/>
      <c r="U187" s="275"/>
      <c r="V187" s="275"/>
      <c r="W187" s="275"/>
      <c r="X187" s="275"/>
      <c r="Y187" s="275"/>
      <c r="Z187" s="275"/>
      <c r="AA187" s="275"/>
      <c r="AB187" s="275"/>
      <c r="AC187" s="275"/>
      <c r="AD187" s="275"/>
    </row>
    <row r="188" ht="20.25" customHeight="1">
      <c r="A188" s="275"/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  <c r="AA188" s="275"/>
      <c r="AB188" s="275"/>
      <c r="AC188" s="275"/>
      <c r="AD188" s="275"/>
    </row>
    <row r="189" ht="20.25" customHeight="1">
      <c r="A189" s="275"/>
      <c r="B189" s="275"/>
      <c r="C189" s="275"/>
      <c r="D189" s="275"/>
      <c r="E189" s="275"/>
      <c r="F189" s="275"/>
      <c r="G189" s="275"/>
      <c r="H189" s="275"/>
      <c r="I189" s="275"/>
      <c r="J189" s="275"/>
      <c r="K189" s="275"/>
      <c r="L189" s="275"/>
      <c r="M189" s="275"/>
      <c r="N189" s="275"/>
      <c r="O189" s="275"/>
      <c r="P189" s="275"/>
      <c r="Q189" s="275"/>
      <c r="R189" s="275"/>
      <c r="S189" s="275"/>
      <c r="T189" s="275"/>
      <c r="U189" s="275"/>
      <c r="V189" s="275"/>
      <c r="W189" s="275"/>
      <c r="X189" s="275"/>
      <c r="Y189" s="275"/>
      <c r="Z189" s="275"/>
      <c r="AA189" s="275"/>
      <c r="AB189" s="275"/>
      <c r="AC189" s="275"/>
      <c r="AD189" s="275"/>
    </row>
    <row r="190" ht="20.25" customHeight="1">
      <c r="A190" s="275"/>
      <c r="B190" s="275"/>
      <c r="C190" s="275"/>
      <c r="D190" s="275"/>
      <c r="E190" s="275"/>
      <c r="F190" s="275"/>
      <c r="G190" s="275"/>
      <c r="H190" s="275"/>
      <c r="I190" s="275"/>
      <c r="J190" s="275"/>
      <c r="K190" s="275"/>
      <c r="L190" s="275"/>
      <c r="M190" s="275"/>
      <c r="N190" s="275"/>
      <c r="O190" s="275"/>
      <c r="P190" s="275"/>
      <c r="Q190" s="275"/>
      <c r="R190" s="275"/>
      <c r="S190" s="275"/>
      <c r="T190" s="275"/>
      <c r="U190" s="275"/>
      <c r="V190" s="275"/>
      <c r="W190" s="275"/>
      <c r="X190" s="275"/>
      <c r="Y190" s="275"/>
      <c r="Z190" s="275"/>
      <c r="AA190" s="275"/>
      <c r="AB190" s="275"/>
      <c r="AC190" s="275"/>
      <c r="AD190" s="275"/>
    </row>
    <row r="191" ht="20.25" customHeight="1">
      <c r="A191" s="275"/>
      <c r="B191" s="275"/>
      <c r="C191" s="275"/>
      <c r="D191" s="275"/>
      <c r="E191" s="275"/>
      <c r="F191" s="275"/>
      <c r="G191" s="275"/>
      <c r="H191" s="275"/>
      <c r="I191" s="275"/>
      <c r="J191" s="275"/>
      <c r="K191" s="275"/>
      <c r="L191" s="275"/>
      <c r="M191" s="275"/>
      <c r="N191" s="275"/>
      <c r="O191" s="275"/>
      <c r="P191" s="275"/>
      <c r="Q191" s="275"/>
      <c r="R191" s="275"/>
      <c r="S191" s="275"/>
      <c r="T191" s="275"/>
      <c r="U191" s="275"/>
      <c r="V191" s="275"/>
      <c r="W191" s="275"/>
      <c r="X191" s="275"/>
      <c r="Y191" s="275"/>
      <c r="Z191" s="275"/>
      <c r="AA191" s="275"/>
      <c r="AB191" s="275"/>
      <c r="AC191" s="275"/>
      <c r="AD191" s="275"/>
    </row>
    <row r="192" ht="20.25" customHeight="1">
      <c r="A192" s="275"/>
      <c r="B192" s="275"/>
      <c r="C192" s="275"/>
      <c r="D192" s="275"/>
      <c r="E192" s="275"/>
      <c r="F192" s="275"/>
      <c r="G192" s="275"/>
      <c r="H192" s="275"/>
      <c r="I192" s="275"/>
      <c r="J192" s="275"/>
      <c r="K192" s="275"/>
      <c r="L192" s="275"/>
      <c r="M192" s="275"/>
      <c r="N192" s="275"/>
      <c r="O192" s="275"/>
      <c r="P192" s="275"/>
      <c r="Q192" s="275"/>
      <c r="R192" s="275"/>
      <c r="S192" s="275"/>
      <c r="T192" s="275"/>
      <c r="U192" s="275"/>
      <c r="V192" s="275"/>
      <c r="W192" s="275"/>
      <c r="X192" s="275"/>
      <c r="Y192" s="275"/>
      <c r="Z192" s="275"/>
      <c r="AA192" s="275"/>
      <c r="AB192" s="275"/>
      <c r="AC192" s="275"/>
      <c r="AD192" s="275"/>
    </row>
    <row r="193" ht="20.25" customHeight="1">
      <c r="A193" s="275"/>
      <c r="B193" s="275"/>
      <c r="C193" s="275"/>
      <c r="D193" s="275"/>
      <c r="E193" s="275"/>
      <c r="F193" s="275"/>
      <c r="G193" s="275"/>
      <c r="H193" s="275"/>
      <c r="I193" s="275"/>
      <c r="J193" s="275"/>
      <c r="K193" s="275"/>
      <c r="L193" s="275"/>
      <c r="M193" s="275"/>
      <c r="N193" s="275"/>
      <c r="O193" s="275"/>
      <c r="P193" s="275"/>
      <c r="Q193" s="275"/>
      <c r="R193" s="275"/>
      <c r="S193" s="275"/>
      <c r="T193" s="275"/>
      <c r="U193" s="275"/>
      <c r="V193" s="275"/>
      <c r="W193" s="275"/>
      <c r="X193" s="275"/>
      <c r="Y193" s="275"/>
      <c r="Z193" s="275"/>
      <c r="AA193" s="275"/>
      <c r="AB193" s="275"/>
      <c r="AC193" s="275"/>
      <c r="AD193" s="275"/>
    </row>
    <row r="194" ht="20.25" customHeight="1">
      <c r="A194" s="275"/>
      <c r="B194" s="275"/>
      <c r="C194" s="275"/>
      <c r="D194" s="275"/>
      <c r="E194" s="275"/>
      <c r="F194" s="275"/>
      <c r="G194" s="275"/>
      <c r="H194" s="275"/>
      <c r="I194" s="275"/>
      <c r="J194" s="275"/>
      <c r="K194" s="275"/>
      <c r="L194" s="275"/>
      <c r="M194" s="275"/>
      <c r="N194" s="275"/>
      <c r="O194" s="275"/>
      <c r="P194" s="275"/>
      <c r="Q194" s="275"/>
      <c r="R194" s="275"/>
      <c r="S194" s="275"/>
      <c r="T194" s="275"/>
      <c r="U194" s="275"/>
      <c r="V194" s="275"/>
      <c r="W194" s="275"/>
      <c r="X194" s="275"/>
      <c r="Y194" s="275"/>
      <c r="Z194" s="275"/>
      <c r="AA194" s="275"/>
      <c r="AB194" s="275"/>
      <c r="AC194" s="275"/>
      <c r="AD194" s="275"/>
    </row>
    <row r="195" ht="20.25" customHeight="1">
      <c r="A195" s="275"/>
      <c r="B195" s="275"/>
      <c r="C195" s="275"/>
      <c r="D195" s="275"/>
      <c r="E195" s="275"/>
      <c r="F195" s="275"/>
      <c r="G195" s="275"/>
      <c r="H195" s="275"/>
      <c r="I195" s="275"/>
      <c r="J195" s="275"/>
      <c r="K195" s="275"/>
      <c r="L195" s="275"/>
      <c r="M195" s="275"/>
      <c r="N195" s="275"/>
      <c r="O195" s="275"/>
      <c r="P195" s="275"/>
      <c r="Q195" s="275"/>
      <c r="R195" s="275"/>
      <c r="S195" s="275"/>
      <c r="T195" s="275"/>
      <c r="U195" s="275"/>
      <c r="V195" s="275"/>
      <c r="W195" s="275"/>
      <c r="X195" s="275"/>
      <c r="Y195" s="275"/>
      <c r="Z195" s="275"/>
      <c r="AA195" s="275"/>
      <c r="AB195" s="275"/>
      <c r="AC195" s="275"/>
      <c r="AD195" s="275"/>
    </row>
    <row r="196" ht="20.25" customHeight="1">
      <c r="A196" s="275"/>
      <c r="B196" s="275"/>
      <c r="C196" s="275"/>
      <c r="D196" s="275"/>
      <c r="E196" s="275"/>
      <c r="F196" s="275"/>
      <c r="G196" s="275"/>
      <c r="H196" s="275"/>
      <c r="I196" s="275"/>
      <c r="J196" s="275"/>
      <c r="K196" s="275"/>
      <c r="L196" s="275"/>
      <c r="M196" s="275"/>
      <c r="N196" s="275"/>
      <c r="O196" s="275"/>
      <c r="P196" s="275"/>
      <c r="Q196" s="275"/>
      <c r="R196" s="275"/>
      <c r="S196" s="275"/>
      <c r="T196" s="275"/>
      <c r="U196" s="275"/>
      <c r="V196" s="275"/>
      <c r="W196" s="275"/>
      <c r="X196" s="275"/>
      <c r="Y196" s="275"/>
      <c r="Z196" s="275"/>
      <c r="AA196" s="275"/>
      <c r="AB196" s="275"/>
      <c r="AC196" s="275"/>
      <c r="AD196" s="275"/>
    </row>
    <row r="197" ht="20.25" customHeight="1">
      <c r="A197" s="275"/>
      <c r="B197" s="275"/>
      <c r="C197" s="275"/>
      <c r="D197" s="275"/>
      <c r="E197" s="275"/>
      <c r="F197" s="275"/>
      <c r="G197" s="275"/>
      <c r="H197" s="275"/>
      <c r="I197" s="275"/>
      <c r="J197" s="275"/>
      <c r="K197" s="275"/>
      <c r="L197" s="275"/>
      <c r="M197" s="275"/>
      <c r="N197" s="275"/>
      <c r="O197" s="275"/>
      <c r="P197" s="275"/>
      <c r="Q197" s="275"/>
      <c r="R197" s="275"/>
      <c r="S197" s="275"/>
      <c r="T197" s="275"/>
      <c r="U197" s="275"/>
      <c r="V197" s="275"/>
      <c r="W197" s="275"/>
      <c r="X197" s="275"/>
      <c r="Y197" s="275"/>
      <c r="Z197" s="275"/>
      <c r="AA197" s="275"/>
      <c r="AB197" s="275"/>
      <c r="AC197" s="275"/>
      <c r="AD197" s="275"/>
    </row>
    <row r="198" ht="20.25" customHeight="1">
      <c r="A198" s="275"/>
      <c r="B198" s="275"/>
      <c r="C198" s="275"/>
      <c r="D198" s="275"/>
      <c r="E198" s="275"/>
      <c r="F198" s="275"/>
      <c r="G198" s="275"/>
      <c r="H198" s="275"/>
      <c r="I198" s="275"/>
      <c r="J198" s="275"/>
      <c r="K198" s="275"/>
      <c r="L198" s="275"/>
      <c r="M198" s="275"/>
      <c r="N198" s="275"/>
      <c r="O198" s="275"/>
      <c r="P198" s="275"/>
      <c r="Q198" s="275"/>
      <c r="R198" s="275"/>
      <c r="S198" s="275"/>
      <c r="T198" s="275"/>
      <c r="U198" s="275"/>
      <c r="V198" s="275"/>
      <c r="W198" s="275"/>
      <c r="X198" s="275"/>
      <c r="Y198" s="275"/>
      <c r="Z198" s="275"/>
      <c r="AA198" s="275"/>
      <c r="AB198" s="275"/>
      <c r="AC198" s="275"/>
      <c r="AD198" s="275"/>
    </row>
    <row r="199" ht="20.25" customHeight="1">
      <c r="A199" s="275"/>
      <c r="B199" s="275"/>
      <c r="C199" s="275"/>
      <c r="D199" s="275"/>
      <c r="E199" s="275"/>
      <c r="F199" s="275"/>
      <c r="G199" s="275"/>
      <c r="H199" s="275"/>
      <c r="I199" s="275"/>
      <c r="J199" s="275"/>
      <c r="K199" s="275"/>
      <c r="L199" s="275"/>
      <c r="M199" s="275"/>
      <c r="N199" s="275"/>
      <c r="O199" s="275"/>
      <c r="P199" s="275"/>
      <c r="Q199" s="275"/>
      <c r="R199" s="275"/>
      <c r="S199" s="275"/>
      <c r="T199" s="275"/>
      <c r="U199" s="275"/>
      <c r="V199" s="275"/>
      <c r="W199" s="275"/>
      <c r="X199" s="275"/>
      <c r="Y199" s="275"/>
      <c r="Z199" s="275"/>
      <c r="AA199" s="275"/>
      <c r="AB199" s="275"/>
      <c r="AC199" s="275"/>
      <c r="AD199" s="275"/>
    </row>
    <row r="200" ht="20.25" customHeight="1">
      <c r="A200" s="275"/>
      <c r="B200" s="275"/>
      <c r="C200" s="275"/>
      <c r="D200" s="275"/>
      <c r="E200" s="275"/>
      <c r="F200" s="275"/>
      <c r="G200" s="275"/>
      <c r="H200" s="275"/>
      <c r="I200" s="275"/>
      <c r="J200" s="275"/>
      <c r="K200" s="275"/>
      <c r="L200" s="275"/>
      <c r="M200" s="275"/>
      <c r="N200" s="275"/>
      <c r="O200" s="275"/>
      <c r="P200" s="275"/>
      <c r="Q200" s="275"/>
      <c r="R200" s="275"/>
      <c r="S200" s="275"/>
      <c r="T200" s="275"/>
      <c r="U200" s="275"/>
      <c r="V200" s="275"/>
      <c r="W200" s="275"/>
      <c r="X200" s="275"/>
      <c r="Y200" s="275"/>
      <c r="Z200" s="275"/>
      <c r="AA200" s="275"/>
      <c r="AB200" s="275"/>
      <c r="AC200" s="275"/>
      <c r="AD200" s="275"/>
    </row>
    <row r="201" ht="20.25" customHeight="1">
      <c r="A201" s="275"/>
      <c r="B201" s="275"/>
      <c r="C201" s="275"/>
      <c r="D201" s="275"/>
      <c r="E201" s="275"/>
      <c r="F201" s="275"/>
      <c r="G201" s="275"/>
      <c r="H201" s="275"/>
      <c r="I201" s="275"/>
      <c r="J201" s="275"/>
      <c r="K201" s="275"/>
      <c r="L201" s="275"/>
      <c r="M201" s="275"/>
      <c r="N201" s="275"/>
      <c r="O201" s="275"/>
      <c r="P201" s="275"/>
      <c r="Q201" s="275"/>
      <c r="R201" s="275"/>
      <c r="S201" s="275"/>
      <c r="T201" s="275"/>
      <c r="U201" s="275"/>
      <c r="V201" s="275"/>
      <c r="W201" s="275"/>
      <c r="X201" s="275"/>
      <c r="Y201" s="275"/>
      <c r="Z201" s="275"/>
      <c r="AA201" s="275"/>
      <c r="AB201" s="275"/>
      <c r="AC201" s="275"/>
      <c r="AD201" s="275"/>
    </row>
    <row r="202" ht="20.25" customHeight="1">
      <c r="A202" s="275"/>
      <c r="B202" s="275"/>
      <c r="C202" s="275"/>
      <c r="D202" s="275"/>
      <c r="E202" s="275"/>
      <c r="F202" s="275"/>
      <c r="G202" s="275"/>
      <c r="H202" s="275"/>
      <c r="I202" s="275"/>
      <c r="J202" s="275"/>
      <c r="K202" s="275"/>
      <c r="L202" s="275"/>
      <c r="M202" s="275"/>
      <c r="N202" s="275"/>
      <c r="O202" s="275"/>
      <c r="P202" s="275"/>
      <c r="Q202" s="275"/>
      <c r="R202" s="275"/>
      <c r="S202" s="275"/>
      <c r="T202" s="275"/>
      <c r="U202" s="275"/>
      <c r="V202" s="275"/>
      <c r="W202" s="275"/>
      <c r="X202" s="275"/>
      <c r="Y202" s="275"/>
      <c r="Z202" s="275"/>
      <c r="AA202" s="275"/>
      <c r="AB202" s="275"/>
      <c r="AC202" s="275"/>
      <c r="AD202" s="275"/>
    </row>
    <row r="203" ht="20.25" customHeight="1">
      <c r="A203" s="275"/>
      <c r="B203" s="275"/>
      <c r="C203" s="275"/>
      <c r="D203" s="275"/>
      <c r="E203" s="275"/>
      <c r="F203" s="275"/>
      <c r="G203" s="275"/>
      <c r="H203" s="275"/>
      <c r="I203" s="275"/>
      <c r="J203" s="275"/>
      <c r="K203" s="275"/>
      <c r="L203" s="275"/>
      <c r="M203" s="275"/>
      <c r="N203" s="275"/>
      <c r="O203" s="275"/>
      <c r="P203" s="275"/>
      <c r="Q203" s="275"/>
      <c r="R203" s="275"/>
      <c r="S203" s="275"/>
      <c r="T203" s="275"/>
      <c r="U203" s="275"/>
      <c r="V203" s="275"/>
      <c r="W203" s="275"/>
      <c r="X203" s="275"/>
      <c r="Y203" s="275"/>
      <c r="Z203" s="275"/>
      <c r="AA203" s="275"/>
      <c r="AB203" s="275"/>
      <c r="AC203" s="275"/>
      <c r="AD203" s="275"/>
    </row>
    <row r="204" ht="20.25" customHeight="1">
      <c r="A204" s="275"/>
      <c r="B204" s="275"/>
      <c r="C204" s="275"/>
      <c r="D204" s="275"/>
      <c r="E204" s="275"/>
      <c r="F204" s="275"/>
      <c r="G204" s="275"/>
      <c r="H204" s="275"/>
      <c r="I204" s="275"/>
      <c r="J204" s="275"/>
      <c r="K204" s="275"/>
      <c r="L204" s="275"/>
      <c r="M204" s="275"/>
      <c r="N204" s="275"/>
      <c r="O204" s="275"/>
      <c r="P204" s="275"/>
      <c r="Q204" s="275"/>
      <c r="R204" s="275"/>
      <c r="S204" s="275"/>
      <c r="T204" s="275"/>
      <c r="U204" s="275"/>
      <c r="V204" s="275"/>
      <c r="W204" s="275"/>
      <c r="X204" s="275"/>
      <c r="Y204" s="275"/>
      <c r="Z204" s="275"/>
      <c r="AA204" s="275"/>
      <c r="AB204" s="275"/>
      <c r="AC204" s="275"/>
      <c r="AD204" s="275"/>
    </row>
    <row r="205" ht="20.25" customHeight="1">
      <c r="A205" s="275"/>
      <c r="B205" s="275"/>
      <c r="C205" s="275"/>
      <c r="D205" s="275"/>
      <c r="E205" s="275"/>
      <c r="F205" s="275"/>
      <c r="G205" s="275"/>
      <c r="H205" s="275"/>
      <c r="I205" s="275"/>
      <c r="J205" s="275"/>
      <c r="K205" s="275"/>
      <c r="L205" s="275"/>
      <c r="M205" s="275"/>
      <c r="N205" s="275"/>
      <c r="O205" s="275"/>
      <c r="P205" s="275"/>
      <c r="Q205" s="275"/>
      <c r="R205" s="275"/>
      <c r="S205" s="275"/>
      <c r="T205" s="275"/>
      <c r="U205" s="275"/>
      <c r="V205" s="275"/>
      <c r="W205" s="275"/>
      <c r="X205" s="275"/>
      <c r="Y205" s="275"/>
      <c r="Z205" s="275"/>
      <c r="AA205" s="275"/>
      <c r="AB205" s="275"/>
      <c r="AC205" s="275"/>
      <c r="AD205" s="275"/>
    </row>
    <row r="206" ht="20.25" customHeight="1">
      <c r="A206" s="275"/>
      <c r="B206" s="275"/>
      <c r="C206" s="275"/>
      <c r="D206" s="275"/>
      <c r="E206" s="275"/>
      <c r="F206" s="275"/>
      <c r="G206" s="275"/>
      <c r="H206" s="275"/>
      <c r="I206" s="275"/>
      <c r="J206" s="275"/>
      <c r="K206" s="275"/>
      <c r="L206" s="275"/>
      <c r="M206" s="275"/>
      <c r="N206" s="275"/>
      <c r="O206" s="275"/>
      <c r="P206" s="275"/>
      <c r="Q206" s="275"/>
      <c r="R206" s="275"/>
      <c r="S206" s="275"/>
      <c r="T206" s="275"/>
      <c r="U206" s="275"/>
      <c r="V206" s="275"/>
      <c r="W206" s="275"/>
      <c r="X206" s="275"/>
      <c r="Y206" s="275"/>
      <c r="Z206" s="275"/>
      <c r="AA206" s="275"/>
      <c r="AB206" s="275"/>
      <c r="AC206" s="275"/>
      <c r="AD206" s="275"/>
    </row>
    <row r="207" ht="20.25" customHeight="1">
      <c r="A207" s="275"/>
      <c r="B207" s="275"/>
      <c r="C207" s="275"/>
      <c r="D207" s="275"/>
      <c r="E207" s="275"/>
      <c r="F207" s="275"/>
      <c r="G207" s="275"/>
      <c r="H207" s="275"/>
      <c r="I207" s="275"/>
      <c r="J207" s="275"/>
      <c r="K207" s="275"/>
      <c r="L207" s="275"/>
      <c r="M207" s="275"/>
      <c r="N207" s="275"/>
      <c r="O207" s="275"/>
      <c r="P207" s="275"/>
      <c r="Q207" s="275"/>
      <c r="R207" s="275"/>
      <c r="S207" s="275"/>
      <c r="T207" s="275"/>
      <c r="U207" s="275"/>
      <c r="V207" s="275"/>
      <c r="W207" s="275"/>
      <c r="X207" s="275"/>
      <c r="Y207" s="275"/>
      <c r="Z207" s="275"/>
      <c r="AA207" s="275"/>
      <c r="AB207" s="275"/>
      <c r="AC207" s="275"/>
      <c r="AD207" s="275"/>
    </row>
    <row r="208" ht="20.25" customHeight="1">
      <c r="A208" s="275"/>
      <c r="B208" s="275"/>
      <c r="C208" s="275"/>
      <c r="D208" s="275"/>
      <c r="E208" s="275"/>
      <c r="F208" s="275"/>
      <c r="G208" s="275"/>
      <c r="H208" s="275"/>
      <c r="I208" s="275"/>
      <c r="J208" s="275"/>
      <c r="K208" s="275"/>
      <c r="L208" s="275"/>
      <c r="M208" s="275"/>
      <c r="N208" s="275"/>
      <c r="O208" s="275"/>
      <c r="P208" s="275"/>
      <c r="Q208" s="275"/>
      <c r="R208" s="275"/>
      <c r="S208" s="275"/>
      <c r="T208" s="275"/>
      <c r="U208" s="275"/>
      <c r="V208" s="275"/>
      <c r="W208" s="275"/>
      <c r="X208" s="275"/>
      <c r="Y208" s="275"/>
      <c r="Z208" s="275"/>
      <c r="AA208" s="275"/>
      <c r="AB208" s="275"/>
      <c r="AC208" s="275"/>
      <c r="AD208" s="275"/>
    </row>
    <row r="209" ht="20.25" customHeight="1">
      <c r="A209" s="275"/>
      <c r="B209" s="275"/>
      <c r="C209" s="275"/>
      <c r="D209" s="275"/>
      <c r="E209" s="275"/>
      <c r="F209" s="275"/>
      <c r="G209" s="275"/>
      <c r="H209" s="275"/>
      <c r="I209" s="275"/>
      <c r="J209" s="275"/>
      <c r="K209" s="275"/>
      <c r="L209" s="275"/>
      <c r="M209" s="275"/>
      <c r="N209" s="275"/>
      <c r="O209" s="275"/>
      <c r="P209" s="275"/>
      <c r="Q209" s="275"/>
      <c r="R209" s="275"/>
      <c r="S209" s="275"/>
      <c r="T209" s="275"/>
      <c r="U209" s="275"/>
      <c r="V209" s="275"/>
      <c r="W209" s="275"/>
      <c r="X209" s="275"/>
      <c r="Y209" s="275"/>
      <c r="Z209" s="275"/>
      <c r="AA209" s="275"/>
      <c r="AB209" s="275"/>
      <c r="AC209" s="275"/>
      <c r="AD209" s="275"/>
    </row>
    <row r="210" ht="20.25" customHeight="1">
      <c r="A210" s="275"/>
      <c r="B210" s="275"/>
      <c r="C210" s="275"/>
      <c r="D210" s="275"/>
      <c r="E210" s="275"/>
      <c r="F210" s="275"/>
      <c r="G210" s="275"/>
      <c r="H210" s="275"/>
      <c r="I210" s="275"/>
      <c r="J210" s="275"/>
      <c r="K210" s="275"/>
      <c r="L210" s="275"/>
      <c r="M210" s="275"/>
      <c r="N210" s="275"/>
      <c r="O210" s="275"/>
      <c r="P210" s="275"/>
      <c r="Q210" s="275"/>
      <c r="R210" s="275"/>
      <c r="S210" s="275"/>
      <c r="T210" s="275"/>
      <c r="U210" s="275"/>
      <c r="V210" s="275"/>
      <c r="W210" s="275"/>
      <c r="X210" s="275"/>
      <c r="Y210" s="275"/>
      <c r="Z210" s="275"/>
      <c r="AA210" s="275"/>
      <c r="AB210" s="275"/>
      <c r="AC210" s="275"/>
      <c r="AD210" s="275"/>
    </row>
    <row r="211" ht="20.25" customHeight="1">
      <c r="A211" s="275"/>
      <c r="B211" s="275"/>
      <c r="C211" s="275"/>
      <c r="D211" s="275"/>
      <c r="E211" s="275"/>
      <c r="F211" s="275"/>
      <c r="G211" s="275"/>
      <c r="H211" s="275"/>
      <c r="I211" s="275"/>
      <c r="J211" s="275"/>
      <c r="K211" s="275"/>
      <c r="L211" s="275"/>
      <c r="M211" s="275"/>
      <c r="N211" s="275"/>
      <c r="O211" s="275"/>
      <c r="P211" s="275"/>
      <c r="Q211" s="275"/>
      <c r="R211" s="275"/>
      <c r="S211" s="275"/>
      <c r="T211" s="275"/>
      <c r="U211" s="275"/>
      <c r="V211" s="275"/>
      <c r="W211" s="275"/>
      <c r="X211" s="275"/>
      <c r="Y211" s="275"/>
      <c r="Z211" s="275"/>
      <c r="AA211" s="275"/>
      <c r="AB211" s="275"/>
      <c r="AC211" s="275"/>
      <c r="AD211" s="275"/>
    </row>
    <row r="212" ht="20.25" customHeight="1">
      <c r="A212" s="275"/>
      <c r="B212" s="275"/>
      <c r="C212" s="275"/>
      <c r="D212" s="275"/>
      <c r="E212" s="275"/>
      <c r="F212" s="275"/>
      <c r="G212" s="275"/>
      <c r="H212" s="275"/>
      <c r="I212" s="275"/>
      <c r="J212" s="275"/>
      <c r="K212" s="275"/>
      <c r="L212" s="275"/>
      <c r="M212" s="275"/>
      <c r="N212" s="275"/>
      <c r="O212" s="275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  <c r="Z212" s="275"/>
      <c r="AA212" s="275"/>
      <c r="AB212" s="275"/>
      <c r="AC212" s="275"/>
      <c r="AD212" s="275"/>
    </row>
    <row r="213" ht="20.25" customHeight="1">
      <c r="A213" s="275"/>
      <c r="B213" s="275"/>
      <c r="C213" s="275"/>
      <c r="D213" s="275"/>
      <c r="E213" s="275"/>
      <c r="F213" s="275"/>
      <c r="G213" s="275"/>
      <c r="H213" s="275"/>
      <c r="I213" s="275"/>
      <c r="J213" s="275"/>
      <c r="K213" s="275"/>
      <c r="L213" s="275"/>
      <c r="M213" s="275"/>
      <c r="N213" s="275"/>
      <c r="O213" s="275"/>
      <c r="P213" s="275"/>
      <c r="Q213" s="275"/>
      <c r="R213" s="275"/>
      <c r="S213" s="275"/>
      <c r="T213" s="275"/>
      <c r="U213" s="275"/>
      <c r="V213" s="275"/>
      <c r="W213" s="275"/>
      <c r="X213" s="275"/>
      <c r="Y213" s="275"/>
      <c r="Z213" s="275"/>
      <c r="AA213" s="275"/>
      <c r="AB213" s="275"/>
      <c r="AC213" s="275"/>
      <c r="AD213" s="275"/>
    </row>
    <row r="214" ht="20.25" customHeight="1">
      <c r="A214" s="275"/>
      <c r="B214" s="275"/>
      <c r="C214" s="275"/>
      <c r="D214" s="275"/>
      <c r="E214" s="275"/>
      <c r="F214" s="275"/>
      <c r="G214" s="275"/>
      <c r="H214" s="275"/>
      <c r="I214" s="275"/>
      <c r="J214" s="275"/>
      <c r="K214" s="275"/>
      <c r="L214" s="275"/>
      <c r="M214" s="275"/>
      <c r="N214" s="275"/>
      <c r="O214" s="275"/>
      <c r="P214" s="275"/>
      <c r="Q214" s="275"/>
      <c r="R214" s="275"/>
      <c r="S214" s="275"/>
      <c r="T214" s="275"/>
      <c r="U214" s="275"/>
      <c r="V214" s="275"/>
      <c r="W214" s="275"/>
      <c r="X214" s="275"/>
      <c r="Y214" s="275"/>
      <c r="Z214" s="275"/>
      <c r="AA214" s="275"/>
      <c r="AB214" s="275"/>
      <c r="AC214" s="275"/>
      <c r="AD214" s="275"/>
    </row>
    <row r="215" ht="20.25" customHeight="1">
      <c r="A215" s="275"/>
      <c r="B215" s="275"/>
      <c r="C215" s="275"/>
      <c r="D215" s="275"/>
      <c r="E215" s="275"/>
      <c r="F215" s="275"/>
      <c r="G215" s="275"/>
      <c r="H215" s="275"/>
      <c r="I215" s="275"/>
      <c r="J215" s="275"/>
      <c r="K215" s="275"/>
      <c r="L215" s="275"/>
      <c r="M215" s="275"/>
      <c r="N215" s="275"/>
      <c r="O215" s="275"/>
      <c r="P215" s="275"/>
      <c r="Q215" s="275"/>
      <c r="R215" s="275"/>
      <c r="S215" s="275"/>
      <c r="T215" s="275"/>
      <c r="U215" s="275"/>
      <c r="V215" s="275"/>
      <c r="W215" s="275"/>
      <c r="X215" s="275"/>
      <c r="Y215" s="275"/>
      <c r="Z215" s="275"/>
      <c r="AA215" s="275"/>
      <c r="AB215" s="275"/>
      <c r="AC215" s="275"/>
      <c r="AD215" s="275"/>
    </row>
    <row r="216" ht="20.25" customHeight="1">
      <c r="A216" s="275"/>
      <c r="B216" s="275"/>
      <c r="C216" s="275"/>
      <c r="D216" s="275"/>
      <c r="E216" s="275"/>
      <c r="F216" s="275"/>
      <c r="G216" s="275"/>
      <c r="H216" s="275"/>
      <c r="I216" s="275"/>
      <c r="J216" s="275"/>
      <c r="K216" s="275"/>
      <c r="L216" s="275"/>
      <c r="M216" s="275"/>
      <c r="N216" s="275"/>
      <c r="O216" s="275"/>
      <c r="P216" s="275"/>
      <c r="Q216" s="275"/>
      <c r="R216" s="275"/>
      <c r="S216" s="275"/>
      <c r="T216" s="275"/>
      <c r="U216" s="275"/>
      <c r="V216" s="275"/>
      <c r="W216" s="275"/>
      <c r="X216" s="275"/>
      <c r="Y216" s="275"/>
      <c r="Z216" s="275"/>
      <c r="AA216" s="275"/>
      <c r="AB216" s="275"/>
      <c r="AC216" s="275"/>
      <c r="AD216" s="275"/>
    </row>
    <row r="217" ht="20.25" customHeight="1">
      <c r="A217" s="275"/>
      <c r="B217" s="275"/>
      <c r="C217" s="275"/>
      <c r="D217" s="275"/>
      <c r="E217" s="275"/>
      <c r="F217" s="275"/>
      <c r="G217" s="275"/>
      <c r="H217" s="275"/>
      <c r="I217" s="275"/>
      <c r="J217" s="275"/>
      <c r="K217" s="275"/>
      <c r="L217" s="275"/>
      <c r="M217" s="275"/>
      <c r="N217" s="275"/>
      <c r="O217" s="275"/>
      <c r="P217" s="275"/>
      <c r="Q217" s="275"/>
      <c r="R217" s="275"/>
      <c r="S217" s="275"/>
      <c r="T217" s="275"/>
      <c r="U217" s="275"/>
      <c r="V217" s="275"/>
      <c r="W217" s="275"/>
      <c r="X217" s="275"/>
      <c r="Y217" s="275"/>
      <c r="Z217" s="275"/>
      <c r="AA217" s="275"/>
      <c r="AB217" s="275"/>
      <c r="AC217" s="275"/>
      <c r="AD217" s="275"/>
    </row>
    <row r="218" ht="20.25" customHeight="1">
      <c r="A218" s="275"/>
      <c r="B218" s="275"/>
      <c r="C218" s="275"/>
      <c r="D218" s="275"/>
      <c r="E218" s="275"/>
      <c r="F218" s="275"/>
      <c r="G218" s="275"/>
      <c r="H218" s="275"/>
      <c r="I218" s="275"/>
      <c r="J218" s="275"/>
      <c r="K218" s="275"/>
      <c r="L218" s="275"/>
      <c r="M218" s="275"/>
      <c r="N218" s="275"/>
      <c r="O218" s="275"/>
      <c r="P218" s="275"/>
      <c r="Q218" s="275"/>
      <c r="R218" s="275"/>
      <c r="S218" s="275"/>
      <c r="T218" s="275"/>
      <c r="U218" s="275"/>
      <c r="V218" s="275"/>
      <c r="W218" s="275"/>
      <c r="X218" s="275"/>
      <c r="Y218" s="275"/>
      <c r="Z218" s="275"/>
      <c r="AA218" s="275"/>
      <c r="AB218" s="275"/>
      <c r="AC218" s="275"/>
      <c r="AD218" s="275"/>
    </row>
    <row r="219" ht="20.25" customHeight="1">
      <c r="A219" s="275"/>
      <c r="B219" s="275"/>
      <c r="C219" s="275"/>
      <c r="D219" s="275"/>
      <c r="E219" s="275"/>
      <c r="F219" s="275"/>
      <c r="G219" s="275"/>
      <c r="H219" s="275"/>
      <c r="I219" s="275"/>
      <c r="J219" s="275"/>
      <c r="K219" s="275"/>
      <c r="L219" s="275"/>
      <c r="M219" s="275"/>
      <c r="N219" s="275"/>
      <c r="O219" s="275"/>
      <c r="P219" s="275"/>
      <c r="Q219" s="275"/>
      <c r="R219" s="275"/>
      <c r="S219" s="275"/>
      <c r="T219" s="275"/>
      <c r="U219" s="275"/>
      <c r="V219" s="275"/>
      <c r="W219" s="275"/>
      <c r="X219" s="275"/>
      <c r="Y219" s="275"/>
      <c r="Z219" s="275"/>
      <c r="AA219" s="275"/>
      <c r="AB219" s="275"/>
      <c r="AC219" s="275"/>
      <c r="AD219" s="275"/>
    </row>
    <row r="220" ht="20.25" customHeight="1">
      <c r="A220" s="275"/>
      <c r="B220" s="275"/>
      <c r="C220" s="275"/>
      <c r="D220" s="275"/>
      <c r="E220" s="275"/>
      <c r="F220" s="275"/>
      <c r="G220" s="275"/>
      <c r="H220" s="275"/>
      <c r="I220" s="275"/>
      <c r="J220" s="275"/>
      <c r="K220" s="275"/>
      <c r="L220" s="275"/>
      <c r="M220" s="275"/>
      <c r="N220" s="275"/>
      <c r="O220" s="275"/>
      <c r="P220" s="275"/>
      <c r="Q220" s="275"/>
      <c r="R220" s="275"/>
      <c r="S220" s="275"/>
      <c r="T220" s="275"/>
      <c r="U220" s="275"/>
      <c r="V220" s="275"/>
      <c r="W220" s="275"/>
      <c r="X220" s="275"/>
      <c r="Y220" s="275"/>
      <c r="Z220" s="275"/>
      <c r="AA220" s="275"/>
      <c r="AB220" s="275"/>
      <c r="AC220" s="275"/>
      <c r="AD220" s="275"/>
    </row>
    <row r="221" ht="20.25" customHeight="1">
      <c r="A221" s="275"/>
      <c r="B221" s="275"/>
      <c r="C221" s="275"/>
      <c r="D221" s="275"/>
      <c r="E221" s="275"/>
      <c r="F221" s="275"/>
      <c r="G221" s="275"/>
      <c r="H221" s="275"/>
      <c r="I221" s="275"/>
      <c r="J221" s="275"/>
      <c r="K221" s="275"/>
      <c r="L221" s="275"/>
      <c r="M221" s="275"/>
      <c r="N221" s="275"/>
      <c r="O221" s="275"/>
      <c r="P221" s="275"/>
      <c r="Q221" s="275"/>
      <c r="R221" s="275"/>
      <c r="S221" s="275"/>
      <c r="T221" s="275"/>
      <c r="U221" s="275"/>
      <c r="V221" s="275"/>
      <c r="W221" s="275"/>
      <c r="X221" s="275"/>
      <c r="Y221" s="275"/>
      <c r="Z221" s="275"/>
      <c r="AA221" s="275"/>
      <c r="AB221" s="275"/>
      <c r="AC221" s="275"/>
      <c r="AD221" s="275"/>
    </row>
    <row r="222" ht="20.25" customHeight="1">
      <c r="A222" s="275"/>
      <c r="B222" s="275"/>
      <c r="C222" s="275"/>
      <c r="D222" s="275"/>
      <c r="E222" s="275"/>
      <c r="F222" s="275"/>
      <c r="G222" s="275"/>
      <c r="H222" s="275"/>
      <c r="I222" s="275"/>
      <c r="J222" s="275"/>
      <c r="K222" s="275"/>
      <c r="L222" s="275"/>
      <c r="M222" s="275"/>
      <c r="N222" s="275"/>
      <c r="O222" s="275"/>
      <c r="P222" s="275"/>
      <c r="Q222" s="275"/>
      <c r="R222" s="275"/>
      <c r="S222" s="275"/>
      <c r="T222" s="275"/>
      <c r="U222" s="275"/>
      <c r="V222" s="275"/>
      <c r="W222" s="275"/>
      <c r="X222" s="275"/>
      <c r="Y222" s="275"/>
      <c r="Z222" s="275"/>
      <c r="AA222" s="275"/>
      <c r="AB222" s="275"/>
      <c r="AC222" s="275"/>
      <c r="AD222" s="275"/>
    </row>
    <row r="223" ht="20.25" customHeight="1">
      <c r="A223" s="275"/>
      <c r="B223" s="275"/>
      <c r="C223" s="275"/>
      <c r="D223" s="275"/>
      <c r="E223" s="275"/>
      <c r="F223" s="275"/>
      <c r="G223" s="275"/>
      <c r="H223" s="275"/>
      <c r="I223" s="275"/>
      <c r="J223" s="275"/>
      <c r="K223" s="275"/>
      <c r="L223" s="275"/>
      <c r="M223" s="275"/>
      <c r="N223" s="275"/>
      <c r="O223" s="275"/>
      <c r="P223" s="275"/>
      <c r="Q223" s="275"/>
      <c r="R223" s="275"/>
      <c r="S223" s="275"/>
      <c r="T223" s="275"/>
      <c r="U223" s="275"/>
      <c r="V223" s="275"/>
      <c r="W223" s="275"/>
      <c r="X223" s="275"/>
      <c r="Y223" s="275"/>
      <c r="Z223" s="275"/>
      <c r="AA223" s="275"/>
      <c r="AB223" s="275"/>
      <c r="AC223" s="275"/>
      <c r="AD223" s="275"/>
    </row>
    <row r="224" ht="20.25" customHeight="1">
      <c r="A224" s="275"/>
      <c r="B224" s="275"/>
      <c r="C224" s="275"/>
      <c r="D224" s="275"/>
      <c r="E224" s="275"/>
      <c r="F224" s="275"/>
      <c r="G224" s="275"/>
      <c r="H224" s="275"/>
      <c r="I224" s="275"/>
      <c r="J224" s="275"/>
      <c r="K224" s="275"/>
      <c r="L224" s="275"/>
      <c r="M224" s="275"/>
      <c r="N224" s="275"/>
      <c r="O224" s="275"/>
      <c r="P224" s="275"/>
      <c r="Q224" s="275"/>
      <c r="R224" s="275"/>
      <c r="S224" s="275"/>
      <c r="T224" s="275"/>
      <c r="U224" s="275"/>
      <c r="V224" s="275"/>
      <c r="W224" s="275"/>
      <c r="X224" s="275"/>
      <c r="Y224" s="275"/>
      <c r="Z224" s="275"/>
      <c r="AA224" s="275"/>
      <c r="AB224" s="275"/>
      <c r="AC224" s="275"/>
      <c r="AD224" s="275"/>
    </row>
    <row r="225" ht="20.25" customHeight="1">
      <c r="A225" s="275"/>
      <c r="B225" s="275"/>
      <c r="C225" s="275"/>
      <c r="D225" s="275"/>
      <c r="E225" s="275"/>
      <c r="F225" s="275"/>
      <c r="G225" s="275"/>
      <c r="H225" s="275"/>
      <c r="I225" s="275"/>
      <c r="J225" s="275"/>
      <c r="K225" s="275"/>
      <c r="L225" s="275"/>
      <c r="M225" s="275"/>
      <c r="N225" s="275"/>
      <c r="O225" s="275"/>
      <c r="P225" s="275"/>
      <c r="Q225" s="275"/>
      <c r="R225" s="275"/>
      <c r="S225" s="275"/>
      <c r="T225" s="275"/>
      <c r="U225" s="275"/>
      <c r="V225" s="275"/>
      <c r="W225" s="275"/>
      <c r="X225" s="275"/>
      <c r="Y225" s="275"/>
      <c r="Z225" s="275"/>
      <c r="AA225" s="275"/>
      <c r="AB225" s="275"/>
      <c r="AC225" s="275"/>
      <c r="AD225" s="275"/>
    </row>
    <row r="226" ht="20.25" customHeight="1">
      <c r="A226" s="275"/>
      <c r="B226" s="275"/>
      <c r="C226" s="275"/>
      <c r="D226" s="275"/>
      <c r="E226" s="275"/>
      <c r="F226" s="275"/>
      <c r="G226" s="275"/>
      <c r="H226" s="275"/>
      <c r="I226" s="275"/>
      <c r="J226" s="275"/>
      <c r="K226" s="275"/>
      <c r="L226" s="275"/>
      <c r="M226" s="275"/>
      <c r="N226" s="275"/>
      <c r="O226" s="275"/>
      <c r="P226" s="275"/>
      <c r="Q226" s="275"/>
      <c r="R226" s="275"/>
      <c r="S226" s="275"/>
      <c r="T226" s="275"/>
      <c r="U226" s="275"/>
      <c r="V226" s="275"/>
      <c r="W226" s="275"/>
      <c r="X226" s="275"/>
      <c r="Y226" s="275"/>
      <c r="Z226" s="275"/>
      <c r="AA226" s="275"/>
      <c r="AB226" s="275"/>
      <c r="AC226" s="275"/>
      <c r="AD226" s="275"/>
    </row>
    <row r="227" ht="20.25" customHeight="1">
      <c r="A227" s="275"/>
      <c r="B227" s="275"/>
      <c r="C227" s="275"/>
      <c r="D227" s="275"/>
      <c r="E227" s="275"/>
      <c r="F227" s="275"/>
      <c r="G227" s="275"/>
      <c r="H227" s="275"/>
      <c r="I227" s="275"/>
      <c r="J227" s="275"/>
      <c r="K227" s="275"/>
      <c r="L227" s="275"/>
      <c r="M227" s="275"/>
      <c r="N227" s="275"/>
      <c r="O227" s="275"/>
      <c r="P227" s="275"/>
      <c r="Q227" s="275"/>
      <c r="R227" s="275"/>
      <c r="S227" s="275"/>
      <c r="T227" s="275"/>
      <c r="U227" s="275"/>
      <c r="V227" s="275"/>
      <c r="W227" s="275"/>
      <c r="X227" s="275"/>
      <c r="Y227" s="275"/>
      <c r="Z227" s="275"/>
      <c r="AA227" s="275"/>
      <c r="AB227" s="275"/>
      <c r="AC227" s="275"/>
      <c r="AD227" s="275"/>
    </row>
    <row r="228" ht="20.25" customHeight="1">
      <c r="A228" s="275"/>
      <c r="B228" s="275"/>
      <c r="C228" s="275"/>
      <c r="D228" s="275"/>
      <c r="E228" s="275"/>
      <c r="F228" s="275"/>
      <c r="G228" s="275"/>
      <c r="H228" s="275"/>
      <c r="I228" s="275"/>
      <c r="J228" s="275"/>
      <c r="K228" s="275"/>
      <c r="L228" s="275"/>
      <c r="M228" s="275"/>
      <c r="N228" s="275"/>
      <c r="O228" s="275"/>
      <c r="P228" s="275"/>
      <c r="Q228" s="275"/>
      <c r="R228" s="275"/>
      <c r="S228" s="275"/>
      <c r="T228" s="275"/>
      <c r="U228" s="275"/>
      <c r="V228" s="275"/>
      <c r="W228" s="275"/>
      <c r="X228" s="275"/>
      <c r="Y228" s="275"/>
      <c r="Z228" s="275"/>
      <c r="AA228" s="275"/>
      <c r="AB228" s="275"/>
      <c r="AC228" s="275"/>
      <c r="AD228" s="275"/>
    </row>
    <row r="229" ht="20.25" customHeight="1">
      <c r="A229" s="275"/>
      <c r="B229" s="275"/>
      <c r="C229" s="275"/>
      <c r="D229" s="275"/>
      <c r="E229" s="275"/>
      <c r="F229" s="275"/>
      <c r="G229" s="275"/>
      <c r="H229" s="275"/>
      <c r="I229" s="275"/>
      <c r="J229" s="275"/>
      <c r="K229" s="275"/>
      <c r="L229" s="275"/>
      <c r="M229" s="275"/>
      <c r="N229" s="275"/>
      <c r="O229" s="275"/>
      <c r="P229" s="275"/>
      <c r="Q229" s="275"/>
      <c r="R229" s="275"/>
      <c r="S229" s="275"/>
      <c r="T229" s="275"/>
      <c r="U229" s="275"/>
      <c r="V229" s="275"/>
      <c r="W229" s="275"/>
      <c r="X229" s="275"/>
      <c r="Y229" s="275"/>
      <c r="Z229" s="275"/>
      <c r="AA229" s="275"/>
      <c r="AB229" s="275"/>
      <c r="AC229" s="275"/>
      <c r="AD229" s="275"/>
    </row>
    <row r="230" ht="20.25" customHeight="1">
      <c r="A230" s="275"/>
      <c r="B230" s="275"/>
      <c r="C230" s="275"/>
      <c r="D230" s="275"/>
      <c r="E230" s="275"/>
      <c r="F230" s="275"/>
      <c r="G230" s="275"/>
      <c r="H230" s="275"/>
      <c r="I230" s="275"/>
      <c r="J230" s="275"/>
      <c r="K230" s="275"/>
      <c r="L230" s="275"/>
      <c r="M230" s="275"/>
      <c r="N230" s="275"/>
      <c r="O230" s="275"/>
      <c r="P230" s="275"/>
      <c r="Q230" s="275"/>
      <c r="R230" s="275"/>
      <c r="S230" s="275"/>
      <c r="T230" s="275"/>
      <c r="U230" s="275"/>
      <c r="V230" s="275"/>
      <c r="W230" s="275"/>
      <c r="X230" s="275"/>
      <c r="Y230" s="275"/>
      <c r="Z230" s="275"/>
      <c r="AA230" s="275"/>
      <c r="AB230" s="275"/>
      <c r="AC230" s="275"/>
      <c r="AD230" s="275"/>
    </row>
    <row r="231" ht="20.25" customHeight="1">
      <c r="A231" s="275"/>
      <c r="B231" s="275"/>
      <c r="C231" s="275"/>
      <c r="D231" s="275"/>
      <c r="E231" s="275"/>
      <c r="F231" s="275"/>
      <c r="G231" s="275"/>
      <c r="H231" s="275"/>
      <c r="I231" s="275"/>
      <c r="J231" s="275"/>
      <c r="K231" s="275"/>
      <c r="L231" s="275"/>
      <c r="M231" s="275"/>
      <c r="N231" s="275"/>
      <c r="O231" s="275"/>
      <c r="P231" s="275"/>
      <c r="Q231" s="275"/>
      <c r="R231" s="275"/>
      <c r="S231" s="275"/>
      <c r="T231" s="275"/>
      <c r="U231" s="275"/>
      <c r="V231" s="275"/>
      <c r="W231" s="275"/>
      <c r="X231" s="275"/>
      <c r="Y231" s="275"/>
      <c r="Z231" s="275"/>
      <c r="AA231" s="275"/>
      <c r="AB231" s="275"/>
      <c r="AC231" s="275"/>
      <c r="AD231" s="275"/>
    </row>
    <row r="232" ht="20.25" customHeight="1">
      <c r="A232" s="275"/>
      <c r="B232" s="275"/>
      <c r="C232" s="275"/>
      <c r="D232" s="275"/>
      <c r="E232" s="275"/>
      <c r="F232" s="275"/>
      <c r="G232" s="275"/>
      <c r="H232" s="275"/>
      <c r="I232" s="275"/>
      <c r="J232" s="275"/>
      <c r="K232" s="275"/>
      <c r="L232" s="275"/>
      <c r="M232" s="275"/>
      <c r="N232" s="275"/>
      <c r="O232" s="275"/>
      <c r="P232" s="275"/>
      <c r="Q232" s="275"/>
      <c r="R232" s="275"/>
      <c r="S232" s="275"/>
      <c r="T232" s="275"/>
      <c r="U232" s="275"/>
      <c r="V232" s="275"/>
      <c r="W232" s="275"/>
      <c r="X232" s="275"/>
      <c r="Y232" s="275"/>
      <c r="Z232" s="275"/>
      <c r="AA232" s="275"/>
      <c r="AB232" s="275"/>
      <c r="AC232" s="275"/>
      <c r="AD232" s="275"/>
    </row>
    <row r="233" ht="20.25" customHeight="1">
      <c r="A233" s="275"/>
      <c r="B233" s="275"/>
      <c r="C233" s="275"/>
      <c r="D233" s="275"/>
      <c r="E233" s="275"/>
      <c r="F233" s="275"/>
      <c r="G233" s="275"/>
      <c r="H233" s="275"/>
      <c r="I233" s="275"/>
      <c r="J233" s="275"/>
      <c r="K233" s="275"/>
      <c r="L233" s="275"/>
      <c r="M233" s="275"/>
      <c r="N233" s="275"/>
      <c r="O233" s="275"/>
      <c r="P233" s="275"/>
      <c r="Q233" s="275"/>
      <c r="R233" s="275"/>
      <c r="S233" s="275"/>
      <c r="T233" s="275"/>
      <c r="U233" s="275"/>
      <c r="V233" s="275"/>
      <c r="W233" s="275"/>
      <c r="X233" s="275"/>
      <c r="Y233" s="275"/>
      <c r="Z233" s="275"/>
      <c r="AA233" s="275"/>
      <c r="AB233" s="275"/>
      <c r="AC233" s="275"/>
      <c r="AD233" s="275"/>
    </row>
    <row r="234" ht="20.25" customHeight="1">
      <c r="A234" s="275"/>
      <c r="B234" s="275"/>
      <c r="C234" s="275"/>
      <c r="D234" s="275"/>
      <c r="E234" s="275"/>
      <c r="F234" s="275"/>
      <c r="G234" s="275"/>
      <c r="H234" s="275"/>
      <c r="I234" s="275"/>
      <c r="J234" s="275"/>
      <c r="K234" s="275"/>
      <c r="L234" s="275"/>
      <c r="M234" s="275"/>
      <c r="N234" s="275"/>
      <c r="O234" s="275"/>
      <c r="P234" s="275"/>
      <c r="Q234" s="275"/>
      <c r="R234" s="275"/>
      <c r="S234" s="275"/>
      <c r="T234" s="275"/>
      <c r="U234" s="275"/>
      <c r="V234" s="275"/>
      <c r="W234" s="275"/>
      <c r="X234" s="275"/>
      <c r="Y234" s="275"/>
      <c r="Z234" s="275"/>
      <c r="AA234" s="275"/>
      <c r="AB234" s="275"/>
      <c r="AC234" s="275"/>
      <c r="AD234" s="275"/>
    </row>
    <row r="235" ht="20.25" customHeight="1">
      <c r="A235" s="275"/>
      <c r="B235" s="275"/>
      <c r="C235" s="275"/>
      <c r="D235" s="275"/>
      <c r="E235" s="275"/>
      <c r="F235" s="275"/>
      <c r="G235" s="275"/>
      <c r="H235" s="275"/>
      <c r="I235" s="275"/>
      <c r="J235" s="275"/>
      <c r="K235" s="275"/>
      <c r="L235" s="275"/>
      <c r="M235" s="275"/>
      <c r="N235" s="275"/>
      <c r="O235" s="275"/>
      <c r="P235" s="275"/>
      <c r="Q235" s="275"/>
      <c r="R235" s="275"/>
      <c r="S235" s="275"/>
      <c r="T235" s="275"/>
      <c r="U235" s="275"/>
      <c r="V235" s="275"/>
      <c r="W235" s="275"/>
      <c r="X235" s="275"/>
      <c r="Y235" s="275"/>
      <c r="Z235" s="275"/>
      <c r="AA235" s="275"/>
      <c r="AB235" s="275"/>
      <c r="AC235" s="275"/>
      <c r="AD235" s="275"/>
    </row>
    <row r="236" ht="20.25" customHeight="1">
      <c r="A236" s="275"/>
      <c r="B236" s="275"/>
      <c r="C236" s="275"/>
      <c r="D236" s="275"/>
      <c r="E236" s="275"/>
      <c r="F236" s="275"/>
      <c r="G236" s="275"/>
      <c r="H236" s="275"/>
      <c r="I236" s="275"/>
      <c r="J236" s="275"/>
      <c r="K236" s="275"/>
      <c r="L236" s="275"/>
      <c r="M236" s="275"/>
      <c r="N236" s="275"/>
      <c r="O236" s="275"/>
      <c r="P236" s="275"/>
      <c r="Q236" s="275"/>
      <c r="R236" s="275"/>
      <c r="S236" s="275"/>
      <c r="T236" s="275"/>
      <c r="U236" s="275"/>
      <c r="V236" s="275"/>
      <c r="W236" s="275"/>
      <c r="X236" s="275"/>
      <c r="Y236" s="275"/>
      <c r="Z236" s="275"/>
      <c r="AA236" s="275"/>
      <c r="AB236" s="275"/>
      <c r="AC236" s="275"/>
      <c r="AD236" s="275"/>
    </row>
    <row r="237" ht="20.25" customHeight="1">
      <c r="A237" s="275"/>
      <c r="B237" s="275"/>
      <c r="C237" s="275"/>
      <c r="D237" s="275"/>
      <c r="E237" s="275"/>
      <c r="F237" s="275"/>
      <c r="G237" s="275"/>
      <c r="H237" s="275"/>
      <c r="I237" s="275"/>
      <c r="J237" s="275"/>
      <c r="K237" s="275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  <c r="AA237" s="275"/>
      <c r="AB237" s="275"/>
      <c r="AC237" s="275"/>
      <c r="AD237" s="275"/>
    </row>
    <row r="238" ht="20.25" customHeight="1">
      <c r="A238" s="275"/>
      <c r="B238" s="275"/>
      <c r="C238" s="275"/>
      <c r="D238" s="275"/>
      <c r="E238" s="275"/>
      <c r="F238" s="275"/>
      <c r="G238" s="275"/>
      <c r="H238" s="275"/>
      <c r="I238" s="275"/>
      <c r="J238" s="275"/>
      <c r="K238" s="275"/>
      <c r="L238" s="275"/>
      <c r="M238" s="275"/>
      <c r="N238" s="275"/>
      <c r="O238" s="275"/>
      <c r="P238" s="275"/>
      <c r="Q238" s="275"/>
      <c r="R238" s="275"/>
      <c r="S238" s="275"/>
      <c r="T238" s="275"/>
      <c r="U238" s="275"/>
      <c r="V238" s="275"/>
      <c r="W238" s="275"/>
      <c r="X238" s="275"/>
      <c r="Y238" s="275"/>
      <c r="Z238" s="275"/>
      <c r="AA238" s="275"/>
      <c r="AB238" s="275"/>
      <c r="AC238" s="275"/>
      <c r="AD238" s="275"/>
    </row>
    <row r="239" ht="20.25" customHeight="1">
      <c r="A239" s="275"/>
      <c r="B239" s="275"/>
      <c r="C239" s="275"/>
      <c r="D239" s="275"/>
      <c r="E239" s="275"/>
      <c r="F239" s="275"/>
      <c r="G239" s="275"/>
      <c r="H239" s="275"/>
      <c r="I239" s="275"/>
      <c r="J239" s="275"/>
      <c r="K239" s="275"/>
      <c r="L239" s="275"/>
      <c r="M239" s="275"/>
      <c r="N239" s="275"/>
      <c r="O239" s="275"/>
      <c r="P239" s="275"/>
      <c r="Q239" s="275"/>
      <c r="R239" s="275"/>
      <c r="S239" s="275"/>
      <c r="T239" s="275"/>
      <c r="U239" s="275"/>
      <c r="V239" s="275"/>
      <c r="W239" s="275"/>
      <c r="X239" s="275"/>
      <c r="Y239" s="275"/>
      <c r="Z239" s="275"/>
      <c r="AA239" s="275"/>
      <c r="AB239" s="275"/>
      <c r="AC239" s="275"/>
      <c r="AD239" s="275"/>
    </row>
    <row r="240" ht="20.25" customHeight="1">
      <c r="A240" s="275"/>
      <c r="B240" s="275"/>
      <c r="C240" s="275"/>
      <c r="D240" s="275"/>
      <c r="E240" s="275"/>
      <c r="F240" s="275"/>
      <c r="G240" s="275"/>
      <c r="H240" s="275"/>
      <c r="I240" s="275"/>
      <c r="J240" s="275"/>
      <c r="K240" s="275"/>
      <c r="L240" s="275"/>
      <c r="M240" s="275"/>
      <c r="N240" s="275"/>
      <c r="O240" s="275"/>
      <c r="P240" s="275"/>
      <c r="Q240" s="275"/>
      <c r="R240" s="275"/>
      <c r="S240" s="275"/>
      <c r="T240" s="275"/>
      <c r="U240" s="275"/>
      <c r="V240" s="275"/>
      <c r="W240" s="275"/>
      <c r="X240" s="275"/>
      <c r="Y240" s="275"/>
      <c r="Z240" s="275"/>
      <c r="AA240" s="275"/>
      <c r="AB240" s="275"/>
      <c r="AC240" s="275"/>
      <c r="AD240" s="275"/>
    </row>
    <row r="241" ht="20.25" customHeight="1">
      <c r="A241" s="275"/>
      <c r="B241" s="275"/>
      <c r="C241" s="275"/>
      <c r="D241" s="275"/>
      <c r="E241" s="275"/>
      <c r="F241" s="275"/>
      <c r="G241" s="275"/>
      <c r="H241" s="275"/>
      <c r="I241" s="275"/>
      <c r="J241" s="275"/>
      <c r="K241" s="275"/>
      <c r="L241" s="275"/>
      <c r="M241" s="275"/>
      <c r="N241" s="275"/>
      <c r="O241" s="275"/>
      <c r="P241" s="275"/>
      <c r="Q241" s="275"/>
      <c r="R241" s="275"/>
      <c r="S241" s="275"/>
      <c r="T241" s="275"/>
      <c r="U241" s="275"/>
      <c r="V241" s="275"/>
      <c r="W241" s="275"/>
      <c r="X241" s="275"/>
      <c r="Y241" s="275"/>
      <c r="Z241" s="275"/>
      <c r="AA241" s="275"/>
      <c r="AB241" s="275"/>
      <c r="AC241" s="275"/>
      <c r="AD241" s="275"/>
    </row>
    <row r="242" ht="20.25" customHeight="1">
      <c r="A242" s="275"/>
      <c r="B242" s="275"/>
      <c r="C242" s="275"/>
      <c r="D242" s="275"/>
      <c r="E242" s="275"/>
      <c r="F242" s="275"/>
      <c r="G242" s="275"/>
      <c r="H242" s="275"/>
      <c r="I242" s="275"/>
      <c r="J242" s="275"/>
      <c r="K242" s="275"/>
      <c r="L242" s="275"/>
      <c r="M242" s="275"/>
      <c r="N242" s="275"/>
      <c r="O242" s="275"/>
      <c r="P242" s="275"/>
      <c r="Q242" s="275"/>
      <c r="R242" s="275"/>
      <c r="S242" s="275"/>
      <c r="T242" s="275"/>
      <c r="U242" s="275"/>
      <c r="V242" s="275"/>
      <c r="W242" s="275"/>
      <c r="X242" s="275"/>
      <c r="Y242" s="275"/>
      <c r="Z242" s="275"/>
      <c r="AA242" s="275"/>
      <c r="AB242" s="275"/>
      <c r="AC242" s="275"/>
      <c r="AD242" s="275"/>
    </row>
    <row r="243" ht="20.25" customHeight="1">
      <c r="A243" s="275"/>
      <c r="B243" s="275"/>
      <c r="C243" s="275"/>
      <c r="D243" s="275"/>
      <c r="E243" s="275"/>
      <c r="F243" s="275"/>
      <c r="G243" s="275"/>
      <c r="H243" s="275"/>
      <c r="I243" s="275"/>
      <c r="J243" s="275"/>
      <c r="K243" s="275"/>
      <c r="L243" s="275"/>
      <c r="M243" s="275"/>
      <c r="N243" s="275"/>
      <c r="O243" s="275"/>
      <c r="P243" s="275"/>
      <c r="Q243" s="275"/>
      <c r="R243" s="275"/>
      <c r="S243" s="275"/>
      <c r="T243" s="275"/>
      <c r="U243" s="275"/>
      <c r="V243" s="275"/>
      <c r="W243" s="275"/>
      <c r="X243" s="275"/>
      <c r="Y243" s="275"/>
      <c r="Z243" s="275"/>
      <c r="AA243" s="275"/>
      <c r="AB243" s="275"/>
      <c r="AC243" s="275"/>
      <c r="AD243" s="275"/>
    </row>
    <row r="244" ht="20.25" customHeight="1">
      <c r="A244" s="275"/>
      <c r="B244" s="275"/>
      <c r="C244" s="275"/>
      <c r="D244" s="275"/>
      <c r="E244" s="275"/>
      <c r="F244" s="275"/>
      <c r="G244" s="275"/>
      <c r="H244" s="275"/>
      <c r="I244" s="275"/>
      <c r="J244" s="275"/>
      <c r="K244" s="275"/>
      <c r="L244" s="275"/>
      <c r="M244" s="275"/>
      <c r="N244" s="275"/>
      <c r="O244" s="275"/>
      <c r="P244" s="275"/>
      <c r="Q244" s="275"/>
      <c r="R244" s="275"/>
      <c r="S244" s="275"/>
      <c r="T244" s="275"/>
      <c r="U244" s="275"/>
      <c r="V244" s="275"/>
      <c r="W244" s="275"/>
      <c r="X244" s="275"/>
      <c r="Y244" s="275"/>
      <c r="Z244" s="275"/>
      <c r="AA244" s="275"/>
      <c r="AB244" s="275"/>
      <c r="AC244" s="275"/>
      <c r="AD244" s="275"/>
    </row>
    <row r="245" ht="20.25" customHeight="1">
      <c r="A245" s="275"/>
      <c r="B245" s="275"/>
      <c r="C245" s="275"/>
      <c r="D245" s="275"/>
      <c r="E245" s="275"/>
      <c r="F245" s="275"/>
      <c r="G245" s="275"/>
      <c r="H245" s="275"/>
      <c r="I245" s="275"/>
      <c r="J245" s="275"/>
      <c r="K245" s="275"/>
      <c r="L245" s="275"/>
      <c r="M245" s="275"/>
      <c r="N245" s="275"/>
      <c r="O245" s="275"/>
      <c r="P245" s="275"/>
      <c r="Q245" s="275"/>
      <c r="R245" s="275"/>
      <c r="S245" s="275"/>
      <c r="T245" s="275"/>
      <c r="U245" s="275"/>
      <c r="V245" s="275"/>
      <c r="W245" s="275"/>
      <c r="X245" s="275"/>
      <c r="Y245" s="275"/>
      <c r="Z245" s="275"/>
      <c r="AA245" s="275"/>
      <c r="AB245" s="275"/>
      <c r="AC245" s="275"/>
      <c r="AD245" s="275"/>
    </row>
    <row r="246" ht="20.25" customHeight="1">
      <c r="A246" s="275"/>
      <c r="B246" s="275"/>
      <c r="C246" s="275"/>
      <c r="D246" s="275"/>
      <c r="E246" s="275"/>
      <c r="F246" s="275"/>
      <c r="G246" s="275"/>
      <c r="H246" s="275"/>
      <c r="I246" s="275"/>
      <c r="J246" s="275"/>
      <c r="K246" s="275"/>
      <c r="L246" s="275"/>
      <c r="M246" s="275"/>
      <c r="N246" s="275"/>
      <c r="O246" s="275"/>
      <c r="P246" s="275"/>
      <c r="Q246" s="275"/>
      <c r="R246" s="275"/>
      <c r="S246" s="275"/>
      <c r="T246" s="275"/>
      <c r="U246" s="275"/>
      <c r="V246" s="275"/>
      <c r="W246" s="275"/>
      <c r="X246" s="275"/>
      <c r="Y246" s="275"/>
      <c r="Z246" s="275"/>
      <c r="AA246" s="275"/>
      <c r="AB246" s="275"/>
      <c r="AC246" s="275"/>
      <c r="AD246" s="275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3" width="22.71"/>
    <col customWidth="1" min="4" max="7" width="19.86"/>
    <col customWidth="1" min="8" max="8" width="98.43"/>
    <col customWidth="1" min="9" max="9" width="27.14"/>
    <col customWidth="1" min="10" max="30" width="19.86"/>
  </cols>
  <sheetData>
    <row r="1" ht="20.25" customHeight="1">
      <c r="A1" s="304" t="s">
        <v>53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</row>
    <row r="2" ht="20.2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</row>
    <row r="3" ht="20.25" customHeight="1">
      <c r="A3" s="304" t="s">
        <v>121</v>
      </c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</row>
    <row r="4" ht="20.25" customHeight="1">
      <c r="A4" s="275"/>
      <c r="B4" s="275"/>
      <c r="C4" s="275"/>
      <c r="D4" s="275"/>
      <c r="E4" s="275"/>
      <c r="F4" s="275"/>
      <c r="G4" s="275"/>
      <c r="H4" s="285"/>
      <c r="I4" s="285"/>
      <c r="J4" s="285"/>
      <c r="K4" s="285"/>
      <c r="L4" s="285"/>
      <c r="M4" s="28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</row>
    <row r="5" ht="20.25" customHeight="1">
      <c r="A5" s="304" t="s">
        <v>122</v>
      </c>
      <c r="B5" s="332" t="s">
        <v>143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5"/>
      <c r="AD5" s="275"/>
    </row>
    <row r="6" ht="21.0" customHeight="1">
      <c r="A6" s="275"/>
      <c r="B6" s="275"/>
      <c r="C6" s="275"/>
      <c r="D6" s="275"/>
      <c r="E6" s="275"/>
      <c r="F6" s="275"/>
      <c r="G6" s="275"/>
      <c r="H6" s="275"/>
      <c r="I6" s="307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</row>
    <row r="7" ht="41.25" customHeight="1">
      <c r="A7" s="281" t="s">
        <v>124</v>
      </c>
      <c r="B7" s="394" t="s">
        <v>125</v>
      </c>
      <c r="C7" s="282" t="s">
        <v>126</v>
      </c>
      <c r="D7" s="282" t="s">
        <v>127</v>
      </c>
      <c r="E7" s="282" t="s">
        <v>128</v>
      </c>
      <c r="F7" s="282" t="s">
        <v>129</v>
      </c>
      <c r="G7" s="283" t="s">
        <v>130</v>
      </c>
      <c r="H7" s="424" t="s">
        <v>12</v>
      </c>
      <c r="I7" s="395" t="s">
        <v>148</v>
      </c>
      <c r="J7" s="425" t="s">
        <v>145</v>
      </c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  <c r="AC7" s="275"/>
      <c r="AD7" s="275"/>
    </row>
    <row r="8" ht="22.5" customHeight="1">
      <c r="A8" s="397" t="str">
        <f>+SUMMARY!#REF!</f>
        <v>#ERROR!</v>
      </c>
      <c r="B8" s="398" t="str">
        <f>+SUMMARY!#REF!</f>
        <v>#ERROR!</v>
      </c>
      <c r="C8" s="398" t="str">
        <f>+SUMMARY!#REF!</f>
        <v>#ERROR!</v>
      </c>
      <c r="D8" s="398" t="str">
        <f>+SUMMARY!#REF!</f>
        <v>#ERROR!</v>
      </c>
      <c r="E8" s="398" t="str">
        <f>+SUMMARY!#REF!</f>
        <v>#ERROR!</v>
      </c>
      <c r="F8" s="398" t="str">
        <f>+SUMMARY!#REF!</f>
        <v>#ERROR!</v>
      </c>
      <c r="G8" s="398" t="str">
        <f>+SUMMARY!#REF!</f>
        <v>#ERROR!</v>
      </c>
      <c r="H8" s="426" t="str">
        <f>+SUMMARY!#REF!</f>
        <v>#ERROR!</v>
      </c>
      <c r="I8" s="427" t="str">
        <f t="shared" ref="I8:I38" si="1">F8/B8</f>
        <v>#ERROR!</v>
      </c>
      <c r="J8" s="401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</row>
    <row r="9" ht="22.5" customHeight="1">
      <c r="A9" s="397">
        <f>+SUMMARY!A7</f>
        <v>44378</v>
      </c>
      <c r="B9" s="398">
        <f>+SUMMARY!B7</f>
        <v>8807.85</v>
      </c>
      <c r="C9" s="398">
        <f>+SUMMARY!C7</f>
        <v>7962.092518</v>
      </c>
      <c r="D9" s="398">
        <f>+SUMMARY!D7</f>
        <v>0</v>
      </c>
      <c r="E9" s="398">
        <f>+SUMMARY!E7</f>
        <v>52.2</v>
      </c>
      <c r="F9" s="398">
        <f>+SUMMARY!F7</f>
        <v>142.68717</v>
      </c>
      <c r="G9" s="398">
        <f>+SUMMARY!G7</f>
        <v>650.8703118</v>
      </c>
      <c r="H9" s="426" t="str">
        <f>+SUMMARY!H7</f>
        <v/>
      </c>
      <c r="I9" s="427">
        <f t="shared" si="1"/>
        <v>0.0162</v>
      </c>
      <c r="J9" s="401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</row>
    <row r="10" ht="22.5" customHeight="1">
      <c r="A10" s="397">
        <f>+SUMMARY!A8</f>
        <v>44379</v>
      </c>
      <c r="B10" s="398">
        <f>+SUMMARY!B8</f>
        <v>932.802</v>
      </c>
      <c r="C10" s="398">
        <f>+SUMMARY!C8</f>
        <v>409.9872</v>
      </c>
      <c r="D10" s="398">
        <f>+SUMMARY!D8</f>
        <v>0</v>
      </c>
      <c r="E10" s="398">
        <f>+SUMMARY!E8</f>
        <v>172.8</v>
      </c>
      <c r="F10" s="398">
        <f>+SUMMARY!F8</f>
        <v>76.1931249</v>
      </c>
      <c r="G10" s="398">
        <f>+SUMMARY!G8</f>
        <v>273.8216751</v>
      </c>
      <c r="H10" s="426" t="str">
        <f>+SUMMARY!H8</f>
        <v/>
      </c>
      <c r="I10" s="427">
        <f t="shared" si="1"/>
        <v>0.08168199136</v>
      </c>
      <c r="J10" s="401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</row>
    <row r="11" ht="22.5" customHeight="1">
      <c r="A11" s="397">
        <f>+SUMMARY!A9</f>
        <v>44382</v>
      </c>
      <c r="B11" s="398">
        <f>+SUMMARY!B9</f>
        <v>15185.1891</v>
      </c>
      <c r="C11" s="398">
        <f>+SUMMARY!C9</f>
        <v>13587.69873</v>
      </c>
      <c r="D11" s="398">
        <f>+SUMMARY!D9</f>
        <v>0</v>
      </c>
      <c r="E11" s="398">
        <f>+SUMMARY!E9</f>
        <v>205.8</v>
      </c>
      <c r="F11" s="398">
        <f>+SUMMARY!F9</f>
        <v>739.3328884</v>
      </c>
      <c r="G11" s="398">
        <f>+SUMMARY!G9</f>
        <v>652.3574836</v>
      </c>
      <c r="H11" s="426" t="str">
        <f>+SUMMARY!H9</f>
        <v/>
      </c>
      <c r="I11" s="427">
        <f t="shared" si="1"/>
        <v>0.04868776303</v>
      </c>
      <c r="J11" s="401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</row>
    <row r="12" ht="22.5" customHeight="1">
      <c r="A12" s="397">
        <f>+SUMMARY!A10</f>
        <v>44383</v>
      </c>
      <c r="B12" s="398">
        <f>+SUMMARY!B10</f>
        <v>12085.7735</v>
      </c>
      <c r="C12" s="398">
        <f>+SUMMARY!C10</f>
        <v>11241.11545</v>
      </c>
      <c r="D12" s="398">
        <f>+SUMMARY!D10</f>
        <v>0</v>
      </c>
      <c r="E12" s="398">
        <f>+SUMMARY!E10</f>
        <v>81.6</v>
      </c>
      <c r="F12" s="398">
        <f>+SUMMARY!F10</f>
        <v>273.6872365</v>
      </c>
      <c r="G12" s="398">
        <f>+SUMMARY!G10</f>
        <v>489.370811</v>
      </c>
      <c r="H12" s="426" t="str">
        <f>+SUMMARY!H10</f>
        <v/>
      </c>
      <c r="I12" s="427">
        <f t="shared" si="1"/>
        <v>0.02264540507</v>
      </c>
      <c r="J12" s="401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</row>
    <row r="13" ht="22.5" customHeight="1">
      <c r="A13" s="397">
        <f>+SUMMARY!A11</f>
        <v>44384</v>
      </c>
      <c r="B13" s="398">
        <f>+SUMMARY!B11</f>
        <v>3335.76</v>
      </c>
      <c r="C13" s="398">
        <f>+SUMMARY!C11</f>
        <v>3039.151886</v>
      </c>
      <c r="D13" s="398">
        <f>+SUMMARY!D11</f>
        <v>0</v>
      </c>
      <c r="E13" s="398">
        <f>+SUMMARY!E11</f>
        <v>37.2</v>
      </c>
      <c r="F13" s="398">
        <f>+SUMMARY!F11</f>
        <v>192.473352</v>
      </c>
      <c r="G13" s="398">
        <f>+SUMMARY!G11</f>
        <v>66.934762</v>
      </c>
      <c r="H13" s="426" t="str">
        <f>+SUMMARY!H11</f>
        <v/>
      </c>
      <c r="I13" s="427">
        <f t="shared" si="1"/>
        <v>0.0577</v>
      </c>
      <c r="J13" s="401"/>
      <c r="K13" s="428"/>
      <c r="L13" s="428"/>
      <c r="M13" s="428"/>
      <c r="N13" s="428"/>
      <c r="O13" s="428"/>
      <c r="P13" s="428"/>
      <c r="Q13" s="428"/>
      <c r="R13" s="428"/>
      <c r="S13" s="428"/>
      <c r="T13" s="428"/>
      <c r="U13" s="428"/>
      <c r="V13" s="428"/>
      <c r="W13" s="428"/>
      <c r="X13" s="428"/>
      <c r="Y13" s="428"/>
      <c r="Z13" s="428"/>
      <c r="AA13" s="428"/>
      <c r="AB13" s="428"/>
      <c r="AC13" s="428"/>
      <c r="AD13" s="428"/>
    </row>
    <row r="14" ht="24.0" customHeight="1">
      <c r="A14" s="397">
        <f>+SUMMARY!A12</f>
        <v>44385</v>
      </c>
      <c r="B14" s="398">
        <f>+SUMMARY!B12</f>
        <v>33438.06</v>
      </c>
      <c r="C14" s="398">
        <f>+SUMMARY!C12</f>
        <v>30519.08697</v>
      </c>
      <c r="D14" s="398">
        <f>+SUMMARY!D12</f>
        <v>446.909797</v>
      </c>
      <c r="E14" s="398">
        <f>+SUMMARY!E12</f>
        <v>154.8</v>
      </c>
      <c r="F14" s="398">
        <f>+SUMMARY!F12</f>
        <v>678.755376</v>
      </c>
      <c r="G14" s="398">
        <f>+SUMMARY!G12</f>
        <v>1638.50786</v>
      </c>
      <c r="H14" s="426" t="str">
        <f>+SUMMARY!H12</f>
        <v/>
      </c>
      <c r="I14" s="427">
        <f t="shared" si="1"/>
        <v>0.02029888624</v>
      </c>
      <c r="J14" s="401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</row>
    <row r="15" ht="24.0" customHeight="1">
      <c r="A15" s="397">
        <f>+SUMMARY!A13</f>
        <v>44387</v>
      </c>
      <c r="B15" s="398">
        <f>+SUMMARY!B13</f>
        <v>33004.128</v>
      </c>
      <c r="C15" s="398">
        <f>+SUMMARY!C13</f>
        <v>30711.04072</v>
      </c>
      <c r="D15" s="398">
        <f>+SUMMARY!D13</f>
        <v>582.817132</v>
      </c>
      <c r="E15" s="398">
        <f>+SUMMARY!E13</f>
        <v>309.6</v>
      </c>
      <c r="F15" s="398">
        <f>+SUMMARY!F13</f>
        <v>499.1147183</v>
      </c>
      <c r="G15" s="398">
        <f>+SUMMARY!G13</f>
        <v>901.5554338</v>
      </c>
      <c r="H15" s="426" t="str">
        <f>+SUMMARY!H13</f>
        <v>#REF!</v>
      </c>
      <c r="I15" s="427">
        <f t="shared" si="1"/>
        <v>0.01512279671</v>
      </c>
      <c r="J15" s="401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</row>
    <row r="16" ht="24.0" customHeight="1">
      <c r="A16" s="397">
        <f>+SUMMARY!A14</f>
        <v>44389</v>
      </c>
      <c r="B16" s="398">
        <f>+SUMMARY!B14</f>
        <v>27882.17335</v>
      </c>
      <c r="C16" s="398">
        <f>+SUMMARY!C14</f>
        <v>24367.71757</v>
      </c>
      <c r="D16" s="398">
        <f>+SUMMARY!D14</f>
        <v>377.427418</v>
      </c>
      <c r="E16" s="398">
        <f>+SUMMARY!E14</f>
        <v>208.2</v>
      </c>
      <c r="F16" s="398">
        <f>+SUMMARY!F14</f>
        <v>2080.605273</v>
      </c>
      <c r="G16" s="398">
        <f>+SUMMARY!G14</f>
        <v>848.2230938</v>
      </c>
      <c r="H16" s="426" t="str">
        <f>+SUMMARY!H14</f>
        <v/>
      </c>
      <c r="I16" s="427">
        <f t="shared" si="1"/>
        <v>0.07462134487</v>
      </c>
      <c r="J16" s="401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</row>
    <row r="17" ht="24.0" customHeight="1">
      <c r="A17" s="397">
        <f>+SUMMARY!A15</f>
        <v>44390</v>
      </c>
      <c r="B17" s="398">
        <f>+SUMMARY!B15</f>
        <v>26538.482</v>
      </c>
      <c r="C17" s="398">
        <f>+SUMMARY!C15</f>
        <v>24498.42773</v>
      </c>
      <c r="D17" s="398">
        <f>+SUMMARY!D15</f>
        <v>328.727536</v>
      </c>
      <c r="E17" s="398">
        <f>+SUMMARY!E15</f>
        <v>119.4</v>
      </c>
      <c r="F17" s="398">
        <f>+SUMMARY!F15</f>
        <v>424.0533376</v>
      </c>
      <c r="G17" s="398">
        <f>+SUMMARY!G15</f>
        <v>1167.873395</v>
      </c>
      <c r="H17" s="426" t="str">
        <f>+SUMMARY!H15</f>
        <v/>
      </c>
      <c r="I17" s="427">
        <f t="shared" si="1"/>
        <v>0.0159788091</v>
      </c>
      <c r="J17" s="401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</row>
    <row r="18" ht="24.0" customHeight="1">
      <c r="A18" s="397">
        <f>+SUMMARY!A16</f>
        <v>44391</v>
      </c>
      <c r="B18" s="398">
        <f>+SUMMARY!B16</f>
        <v>42151.2799</v>
      </c>
      <c r="C18" s="398">
        <f>+SUMMARY!C16</f>
        <v>37374.15297</v>
      </c>
      <c r="D18" s="398">
        <f>+SUMMARY!D16</f>
        <v>623.691661</v>
      </c>
      <c r="E18" s="398">
        <f>+SUMMARY!E16</f>
        <v>267.6</v>
      </c>
      <c r="F18" s="398">
        <f>+SUMMARY!F16</f>
        <v>1663.373965</v>
      </c>
      <c r="G18" s="398">
        <f>+SUMMARY!G16</f>
        <v>2222.461301</v>
      </c>
      <c r="H18" s="426" t="str">
        <f>+SUMMARY!H16</f>
        <v/>
      </c>
      <c r="I18" s="427">
        <f t="shared" si="1"/>
        <v>0.03946200373</v>
      </c>
      <c r="J18" s="401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</row>
    <row r="19" ht="24.0" customHeight="1">
      <c r="A19" s="397">
        <f>+SUMMARY!A17</f>
        <v>44392</v>
      </c>
      <c r="B19" s="398">
        <f>+SUMMARY!B17</f>
        <v>21921.8835</v>
      </c>
      <c r="C19" s="398">
        <f>+SUMMARY!C17</f>
        <v>18316.9901</v>
      </c>
      <c r="D19" s="398">
        <f>+SUMMARY!D17</f>
        <v>206.226277</v>
      </c>
      <c r="E19" s="398">
        <f>+SUMMARY!E17</f>
        <v>114</v>
      </c>
      <c r="F19" s="398">
        <f>+SUMMARY!F17</f>
        <v>1743.627475</v>
      </c>
      <c r="G19" s="398">
        <f>+SUMMARY!G17</f>
        <v>1541.039653</v>
      </c>
      <c r="H19" s="426" t="str">
        <f>+SUMMARY!H17</f>
        <v/>
      </c>
      <c r="I19" s="427">
        <f t="shared" si="1"/>
        <v>0.07953821461</v>
      </c>
      <c r="J19" s="401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</row>
    <row r="20" ht="24.0" customHeight="1">
      <c r="A20" s="397">
        <f>+SUMMARY!A18</f>
        <v>44393</v>
      </c>
      <c r="B20" s="398">
        <f>+SUMMARY!B18</f>
        <v>15621.028</v>
      </c>
      <c r="C20" s="398">
        <f>+SUMMARY!C18</f>
        <v>13724.71038</v>
      </c>
      <c r="D20" s="398">
        <f>+SUMMARY!D18</f>
        <v>71.843904</v>
      </c>
      <c r="E20" s="398">
        <f>+SUMMARY!E18</f>
        <v>36</v>
      </c>
      <c r="F20" s="398">
        <f>+SUMMARY!F18</f>
        <v>1257.492754</v>
      </c>
      <c r="G20" s="398">
        <f>+SUMMARY!G18</f>
        <v>530.980962</v>
      </c>
      <c r="H20" s="426" t="str">
        <f>+SUMMARY!H18</f>
        <v/>
      </c>
      <c r="I20" s="427">
        <f t="shared" si="1"/>
        <v>0.0805</v>
      </c>
      <c r="J20" s="401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</row>
    <row r="21" ht="24.0" customHeight="1">
      <c r="A21" s="397">
        <f>+SUMMARY!A19</f>
        <v>44396</v>
      </c>
      <c r="B21" s="398">
        <f>+SUMMARY!B19</f>
        <v>15391.307</v>
      </c>
      <c r="C21" s="398">
        <f>+SUMMARY!C19</f>
        <v>13772.1385</v>
      </c>
      <c r="D21" s="398">
        <f>+SUMMARY!D19</f>
        <v>0</v>
      </c>
      <c r="E21" s="398">
        <f>+SUMMARY!E19</f>
        <v>48</v>
      </c>
      <c r="F21" s="398">
        <f>+SUMMARY!F19</f>
        <v>1239.000214</v>
      </c>
      <c r="G21" s="398">
        <f>+SUMMARY!G19</f>
        <v>332.168287</v>
      </c>
      <c r="H21" s="426" t="str">
        <f>+SUMMARY!H19</f>
        <v/>
      </c>
      <c r="I21" s="427">
        <f t="shared" si="1"/>
        <v>0.0805</v>
      </c>
      <c r="J21" s="401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</row>
    <row r="22" ht="24.0" customHeight="1">
      <c r="A22" s="397">
        <f>+SUMMARY!A20</f>
        <v>44398</v>
      </c>
      <c r="B22" s="398">
        <f>+SUMMARY!B20</f>
        <v>38119.5787</v>
      </c>
      <c r="C22" s="398">
        <f>+SUMMARY!C20</f>
        <v>34902.05687</v>
      </c>
      <c r="D22" s="398">
        <f>+SUMMARY!D20</f>
        <v>275.7568</v>
      </c>
      <c r="E22" s="398">
        <f>+SUMMARY!E20</f>
        <v>119.4</v>
      </c>
      <c r="F22" s="398">
        <f>+SUMMARY!F20</f>
        <v>2784.813932</v>
      </c>
      <c r="G22" s="398">
        <f>+SUMMARY!G20</f>
        <v>37.55110288</v>
      </c>
      <c r="H22" s="426" t="str">
        <f>+SUMMARY!H20</f>
        <v/>
      </c>
      <c r="I22" s="427">
        <f t="shared" si="1"/>
        <v>0.07305468808</v>
      </c>
      <c r="J22" s="401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</row>
    <row r="23" ht="24.0" customHeight="1">
      <c r="A23" s="397">
        <f>+SUMMARY!A21</f>
        <v>44403</v>
      </c>
      <c r="B23" s="398">
        <f>+SUMMARY!B21</f>
        <v>2227.035</v>
      </c>
      <c r="C23" s="398">
        <f>+SUMMARY!C21</f>
        <v>1016.11326</v>
      </c>
      <c r="D23" s="398">
        <f>+SUMMARY!D21</f>
        <v>0</v>
      </c>
      <c r="E23" s="398">
        <f>+SUMMARY!E21</f>
        <v>223.2</v>
      </c>
      <c r="F23" s="398">
        <f>+SUMMARY!F21</f>
        <v>166.4654655</v>
      </c>
      <c r="G23" s="398">
        <f>+SUMMARY!G21</f>
        <v>821.2562745</v>
      </c>
      <c r="H23" s="426" t="str">
        <f>+SUMMARY!H21</f>
        <v/>
      </c>
      <c r="I23" s="427">
        <f t="shared" si="1"/>
        <v>0.07474757491</v>
      </c>
      <c r="J23" s="401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</row>
    <row r="24" ht="24.0" customHeight="1">
      <c r="A24" s="397">
        <f>+SUMMARY!A22</f>
        <v>44405</v>
      </c>
      <c r="B24" s="398">
        <f>+SUMMARY!B22</f>
        <v>26639.44023</v>
      </c>
      <c r="C24" s="398">
        <f>+SUMMARY!C22</f>
        <v>22815.04193</v>
      </c>
      <c r="D24" s="398">
        <f>+SUMMARY!D22</f>
        <v>314.1260415</v>
      </c>
      <c r="E24" s="398">
        <f>+SUMMARY!E22</f>
        <v>211.8</v>
      </c>
      <c r="F24" s="398">
        <f>+SUMMARY!F22</f>
        <v>2193.676458</v>
      </c>
      <c r="G24" s="398">
        <f>+SUMMARY!G22</f>
        <v>1104.795804</v>
      </c>
      <c r="H24" s="426" t="str">
        <f>+SUMMARY!H22</f>
        <v/>
      </c>
      <c r="I24" s="427">
        <f t="shared" si="1"/>
        <v>0.08234694269</v>
      </c>
      <c r="J24" s="401"/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</row>
    <row r="25" ht="24.0" customHeight="1">
      <c r="A25" s="397">
        <f>+SUMMARY!A23</f>
        <v>44407</v>
      </c>
      <c r="B25" s="398">
        <f>+SUMMARY!B23</f>
        <v>27923.4452</v>
      </c>
      <c r="C25" s="398">
        <f>+SUMMARY!C23</f>
        <v>24819.40632</v>
      </c>
      <c r="D25" s="398">
        <f>+SUMMARY!D23</f>
        <v>206.7182784</v>
      </c>
      <c r="E25" s="398">
        <f>+SUMMARY!E23</f>
        <v>165</v>
      </c>
      <c r="F25" s="398">
        <f>+SUMMARY!F23</f>
        <v>2225.907767</v>
      </c>
      <c r="G25" s="398">
        <f>+SUMMARY!G23</f>
        <v>506.4128377</v>
      </c>
      <c r="H25" s="426" t="str">
        <f>+SUMMARY!H23</f>
        <v/>
      </c>
      <c r="I25" s="427">
        <f t="shared" si="1"/>
        <v>0.07971465378</v>
      </c>
      <c r="J25" s="401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</row>
    <row r="26" ht="24.0" customHeight="1">
      <c r="A26" s="397" t="str">
        <f>+SUMMARY!#REF!</f>
        <v>#ERROR!</v>
      </c>
      <c r="B26" s="398" t="str">
        <f>+SUMMARY!#REF!</f>
        <v>#ERROR!</v>
      </c>
      <c r="C26" s="398" t="str">
        <f>+SUMMARY!#REF!</f>
        <v>#ERROR!</v>
      </c>
      <c r="D26" s="398" t="str">
        <f>+SUMMARY!#REF!</f>
        <v>#ERROR!</v>
      </c>
      <c r="E26" s="398" t="str">
        <f>+SUMMARY!#REF!</f>
        <v>#ERROR!</v>
      </c>
      <c r="F26" s="398" t="str">
        <f>+SUMMARY!#REF!</f>
        <v>#ERROR!</v>
      </c>
      <c r="G26" s="398" t="str">
        <f>+SUMMARY!#REF!</f>
        <v>#ERROR!</v>
      </c>
      <c r="H26" s="426" t="str">
        <f>+SUMMARY!#REF!</f>
        <v>#ERROR!</v>
      </c>
      <c r="I26" s="427" t="str">
        <f t="shared" si="1"/>
        <v>#ERROR!</v>
      </c>
      <c r="J26" s="401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</row>
    <row r="27" ht="24.0" customHeight="1">
      <c r="A27" s="397" t="str">
        <f>+SUMMARY!#REF!</f>
        <v>#ERROR!</v>
      </c>
      <c r="B27" s="398" t="str">
        <f>+SUMMARY!#REF!</f>
        <v>#ERROR!</v>
      </c>
      <c r="C27" s="398" t="str">
        <f>+SUMMARY!#REF!</f>
        <v>#ERROR!</v>
      </c>
      <c r="D27" s="398" t="str">
        <f>+SUMMARY!#REF!</f>
        <v>#ERROR!</v>
      </c>
      <c r="E27" s="398" t="str">
        <f>+SUMMARY!#REF!</f>
        <v>#ERROR!</v>
      </c>
      <c r="F27" s="398" t="str">
        <f>+SUMMARY!#REF!</f>
        <v>#ERROR!</v>
      </c>
      <c r="G27" s="398" t="str">
        <f>+SUMMARY!#REF!</f>
        <v>#ERROR!</v>
      </c>
      <c r="H27" s="426" t="str">
        <f>+SUMMARY!#REF!</f>
        <v>#ERROR!</v>
      </c>
      <c r="I27" s="427" t="str">
        <f t="shared" si="1"/>
        <v>#ERROR!</v>
      </c>
      <c r="J27" s="401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</row>
    <row r="28" ht="24.0" customHeight="1">
      <c r="A28" s="397" t="str">
        <f>+SUMMARY!#REF!</f>
        <v>#ERROR!</v>
      </c>
      <c r="B28" s="398" t="str">
        <f>+SUMMARY!#REF!</f>
        <v>#ERROR!</v>
      </c>
      <c r="C28" s="398" t="str">
        <f>+SUMMARY!#REF!</f>
        <v>#ERROR!</v>
      </c>
      <c r="D28" s="398" t="str">
        <f>+SUMMARY!#REF!</f>
        <v>#ERROR!</v>
      </c>
      <c r="E28" s="398" t="str">
        <f>+SUMMARY!#REF!</f>
        <v>#ERROR!</v>
      </c>
      <c r="F28" s="398" t="str">
        <f>+SUMMARY!#REF!</f>
        <v>#ERROR!</v>
      </c>
      <c r="G28" s="398" t="str">
        <f>+SUMMARY!#REF!</f>
        <v>#ERROR!</v>
      </c>
      <c r="H28" s="426" t="str">
        <f>+SUMMARY!#REF!</f>
        <v>#ERROR!</v>
      </c>
      <c r="I28" s="427" t="str">
        <f t="shared" si="1"/>
        <v>#ERROR!</v>
      </c>
      <c r="J28" s="401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</row>
    <row r="29" ht="24.0" customHeight="1">
      <c r="A29" s="397" t="str">
        <f>+SUMMARY!#REF!</f>
        <v>#ERROR!</v>
      </c>
      <c r="B29" s="398" t="str">
        <f>+SUMMARY!#REF!</f>
        <v>#ERROR!</v>
      </c>
      <c r="C29" s="398" t="str">
        <f>+SUMMARY!#REF!</f>
        <v>#ERROR!</v>
      </c>
      <c r="D29" s="398" t="str">
        <f>+SUMMARY!#REF!</f>
        <v>#ERROR!</v>
      </c>
      <c r="E29" s="398" t="str">
        <f>+SUMMARY!#REF!</f>
        <v>#ERROR!</v>
      </c>
      <c r="F29" s="398" t="str">
        <f>+SUMMARY!#REF!</f>
        <v>#ERROR!</v>
      </c>
      <c r="G29" s="398" t="str">
        <f>+SUMMARY!#REF!</f>
        <v>#ERROR!</v>
      </c>
      <c r="H29" s="426" t="str">
        <f>+SUMMARY!#REF!</f>
        <v>#ERROR!</v>
      </c>
      <c r="I29" s="427" t="str">
        <f t="shared" si="1"/>
        <v>#ERROR!</v>
      </c>
      <c r="J29" s="401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</row>
    <row r="30" ht="24.0" customHeight="1">
      <c r="A30" s="397" t="str">
        <f>+SUMMARY!#REF!</f>
        <v>#ERROR!</v>
      </c>
      <c r="B30" s="398" t="str">
        <f>+SUMMARY!#REF!</f>
        <v>#ERROR!</v>
      </c>
      <c r="C30" s="398" t="str">
        <f>+SUMMARY!#REF!</f>
        <v>#ERROR!</v>
      </c>
      <c r="D30" s="398" t="str">
        <f>+SUMMARY!#REF!</f>
        <v>#ERROR!</v>
      </c>
      <c r="E30" s="398" t="str">
        <f>+SUMMARY!#REF!</f>
        <v>#ERROR!</v>
      </c>
      <c r="F30" s="398" t="str">
        <f>+SUMMARY!#REF!</f>
        <v>#ERROR!</v>
      </c>
      <c r="G30" s="398" t="str">
        <f>+SUMMARY!#REF!</f>
        <v>#ERROR!</v>
      </c>
      <c r="H30" s="426" t="str">
        <f>+SUMMARY!#REF!</f>
        <v>#ERROR!</v>
      </c>
      <c r="I30" s="427" t="str">
        <f t="shared" si="1"/>
        <v>#ERROR!</v>
      </c>
      <c r="J30" s="401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</row>
    <row r="31" ht="24.0" customHeight="1">
      <c r="A31" s="397" t="str">
        <f>+SUMMARY!#REF!</f>
        <v>#ERROR!</v>
      </c>
      <c r="B31" s="398" t="str">
        <f>+SUMMARY!#REF!</f>
        <v>#ERROR!</v>
      </c>
      <c r="C31" s="398" t="str">
        <f>+SUMMARY!#REF!</f>
        <v>#ERROR!</v>
      </c>
      <c r="D31" s="398" t="str">
        <f>+SUMMARY!#REF!</f>
        <v>#ERROR!</v>
      </c>
      <c r="E31" s="398" t="str">
        <f>+SUMMARY!#REF!</f>
        <v>#ERROR!</v>
      </c>
      <c r="F31" s="398" t="str">
        <f>+SUMMARY!#REF!</f>
        <v>#ERROR!</v>
      </c>
      <c r="G31" s="398" t="str">
        <f>+SUMMARY!#REF!</f>
        <v>#ERROR!</v>
      </c>
      <c r="H31" s="426" t="str">
        <f>+SUMMARY!#REF!</f>
        <v>#ERROR!</v>
      </c>
      <c r="I31" s="427" t="str">
        <f t="shared" si="1"/>
        <v>#ERROR!</v>
      </c>
      <c r="J31" s="401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</row>
    <row r="32" ht="24.0" customHeight="1">
      <c r="A32" s="397" t="str">
        <f>+SUMMARY!#REF!</f>
        <v>#ERROR!</v>
      </c>
      <c r="B32" s="398" t="str">
        <f>+SUMMARY!#REF!</f>
        <v>#ERROR!</v>
      </c>
      <c r="C32" s="398" t="str">
        <f>+SUMMARY!#REF!</f>
        <v>#ERROR!</v>
      </c>
      <c r="D32" s="398" t="str">
        <f>+SUMMARY!#REF!</f>
        <v>#ERROR!</v>
      </c>
      <c r="E32" s="398" t="str">
        <f>+SUMMARY!#REF!</f>
        <v>#ERROR!</v>
      </c>
      <c r="F32" s="398" t="str">
        <f>+SUMMARY!#REF!</f>
        <v>#ERROR!</v>
      </c>
      <c r="G32" s="398" t="str">
        <f>+SUMMARY!#REF!</f>
        <v>#ERROR!</v>
      </c>
      <c r="H32" s="426" t="str">
        <f>+SUMMARY!#REF!</f>
        <v>#ERROR!</v>
      </c>
      <c r="I32" s="427" t="str">
        <f t="shared" si="1"/>
        <v>#ERROR!</v>
      </c>
      <c r="J32" s="401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</row>
    <row r="33" ht="24.0" customHeight="1">
      <c r="A33" s="397" t="str">
        <f>+SUMMARY!#REF!</f>
        <v>#ERROR!</v>
      </c>
      <c r="B33" s="398" t="str">
        <f>+SUMMARY!#REF!</f>
        <v>#ERROR!</v>
      </c>
      <c r="C33" s="398" t="str">
        <f>+SUMMARY!#REF!</f>
        <v>#ERROR!</v>
      </c>
      <c r="D33" s="398" t="str">
        <f>+SUMMARY!#REF!</f>
        <v>#ERROR!</v>
      </c>
      <c r="E33" s="398" t="str">
        <f>+SUMMARY!#REF!</f>
        <v>#ERROR!</v>
      </c>
      <c r="F33" s="398" t="str">
        <f>+SUMMARY!#REF!</f>
        <v>#ERROR!</v>
      </c>
      <c r="G33" s="398" t="str">
        <f>+SUMMARY!#REF!</f>
        <v>#ERROR!</v>
      </c>
      <c r="H33" s="426" t="str">
        <f>+SUMMARY!#REF!</f>
        <v>#ERROR!</v>
      </c>
      <c r="I33" s="427" t="str">
        <f t="shared" si="1"/>
        <v>#ERROR!</v>
      </c>
      <c r="J33" s="401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275"/>
      <c r="AD33" s="275"/>
    </row>
    <row r="34" ht="24.0" customHeight="1">
      <c r="A34" s="397" t="str">
        <f>+SUMMARY!#REF!</f>
        <v>#ERROR!</v>
      </c>
      <c r="B34" s="398" t="str">
        <f>+SUMMARY!#REF!</f>
        <v>#ERROR!</v>
      </c>
      <c r="C34" s="398" t="str">
        <f>+SUMMARY!#REF!</f>
        <v>#ERROR!</v>
      </c>
      <c r="D34" s="398" t="str">
        <f>+SUMMARY!#REF!</f>
        <v>#ERROR!</v>
      </c>
      <c r="E34" s="398" t="str">
        <f>+SUMMARY!#REF!</f>
        <v>#ERROR!</v>
      </c>
      <c r="F34" s="398" t="str">
        <f>+SUMMARY!#REF!</f>
        <v>#ERROR!</v>
      </c>
      <c r="G34" s="398" t="str">
        <f>+SUMMARY!#REF!</f>
        <v>#ERROR!</v>
      </c>
      <c r="H34" s="426" t="str">
        <f>+SUMMARY!#REF!</f>
        <v>#ERROR!</v>
      </c>
      <c r="I34" s="427" t="str">
        <f t="shared" si="1"/>
        <v>#ERROR!</v>
      </c>
      <c r="J34" s="401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5"/>
      <c r="AC34" s="275"/>
      <c r="AD34" s="275"/>
    </row>
    <row r="35" ht="24.0" customHeight="1">
      <c r="A35" s="397" t="str">
        <f>+SUMMARY!#REF!</f>
        <v>#ERROR!</v>
      </c>
      <c r="B35" s="398" t="str">
        <f>+SUMMARY!#REF!</f>
        <v>#ERROR!</v>
      </c>
      <c r="C35" s="398" t="str">
        <f>+SUMMARY!#REF!</f>
        <v>#ERROR!</v>
      </c>
      <c r="D35" s="398" t="str">
        <f>+SUMMARY!#REF!</f>
        <v>#ERROR!</v>
      </c>
      <c r="E35" s="398" t="str">
        <f>+SUMMARY!#REF!</f>
        <v>#ERROR!</v>
      </c>
      <c r="F35" s="398" t="str">
        <f>+SUMMARY!#REF!</f>
        <v>#ERROR!</v>
      </c>
      <c r="G35" s="398" t="str">
        <f>+SUMMARY!#REF!</f>
        <v>#ERROR!</v>
      </c>
      <c r="H35" s="426" t="str">
        <f>+SUMMARY!#REF!</f>
        <v>#ERROR!</v>
      </c>
      <c r="I35" s="427" t="str">
        <f t="shared" si="1"/>
        <v>#ERROR!</v>
      </c>
      <c r="J35" s="401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</row>
    <row r="36" ht="24.0" customHeight="1">
      <c r="A36" s="397" t="str">
        <f>+SUMMARY!#REF!</f>
        <v>#ERROR!</v>
      </c>
      <c r="B36" s="398" t="str">
        <f>+SUMMARY!#REF!</f>
        <v>#ERROR!</v>
      </c>
      <c r="C36" s="398" t="str">
        <f>+SUMMARY!#REF!</f>
        <v>#ERROR!</v>
      </c>
      <c r="D36" s="398" t="str">
        <f>+SUMMARY!#REF!</f>
        <v>#ERROR!</v>
      </c>
      <c r="E36" s="398" t="str">
        <f>+SUMMARY!#REF!</f>
        <v>#ERROR!</v>
      </c>
      <c r="F36" s="398" t="str">
        <f>+SUMMARY!#REF!</f>
        <v>#ERROR!</v>
      </c>
      <c r="G36" s="398" t="str">
        <f>+SUMMARY!#REF!</f>
        <v>#ERROR!</v>
      </c>
      <c r="H36" s="426" t="str">
        <f>+SUMMARY!#REF!</f>
        <v>#ERROR!</v>
      </c>
      <c r="I36" s="427" t="str">
        <f t="shared" si="1"/>
        <v>#ERROR!</v>
      </c>
      <c r="J36" s="401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</row>
    <row r="37" ht="24.0" customHeight="1">
      <c r="A37" s="397" t="str">
        <f>+SUMMARY!#REF!</f>
        <v>#ERROR!</v>
      </c>
      <c r="B37" s="398" t="str">
        <f>+SUMMARY!#REF!</f>
        <v>#ERROR!</v>
      </c>
      <c r="C37" s="398" t="str">
        <f>+SUMMARY!#REF!</f>
        <v>#ERROR!</v>
      </c>
      <c r="D37" s="398" t="str">
        <f>+SUMMARY!#REF!</f>
        <v>#ERROR!</v>
      </c>
      <c r="E37" s="398" t="str">
        <f>+SUMMARY!#REF!</f>
        <v>#ERROR!</v>
      </c>
      <c r="F37" s="398" t="str">
        <f>+SUMMARY!#REF!</f>
        <v>#ERROR!</v>
      </c>
      <c r="G37" s="398" t="str">
        <f>+SUMMARY!#REF!</f>
        <v>#ERROR!</v>
      </c>
      <c r="H37" s="426" t="str">
        <f>+SUMMARY!#REF!</f>
        <v>#ERROR!</v>
      </c>
      <c r="I37" s="427" t="str">
        <f t="shared" si="1"/>
        <v>#ERROR!</v>
      </c>
      <c r="J37" s="401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  <c r="AA37" s="275"/>
      <c r="AB37" s="275"/>
      <c r="AC37" s="275"/>
      <c r="AD37" s="275"/>
    </row>
    <row r="38" ht="30.0" customHeight="1">
      <c r="A38" s="429" t="s">
        <v>133</v>
      </c>
      <c r="B38" s="430" t="str">
        <f t="shared" ref="B38:G38" si="2">SUM(B8:B37)</f>
        <v>#ERROR!</v>
      </c>
      <c r="C38" s="430" t="str">
        <f t="shared" si="2"/>
        <v>#ERROR!</v>
      </c>
      <c r="D38" s="430" t="str">
        <f t="shared" si="2"/>
        <v>#ERROR!</v>
      </c>
      <c r="E38" s="430" t="str">
        <f t="shared" si="2"/>
        <v>#ERROR!</v>
      </c>
      <c r="F38" s="430" t="str">
        <f t="shared" si="2"/>
        <v>#ERROR!</v>
      </c>
      <c r="G38" s="430" t="str">
        <f t="shared" si="2"/>
        <v>#ERROR!</v>
      </c>
      <c r="H38" s="431" t="str">
        <f>+SUMMARY!H24</f>
        <v/>
      </c>
      <c r="I38" s="432" t="str">
        <f t="shared" si="1"/>
        <v>#ERROR!</v>
      </c>
      <c r="J38" s="409"/>
      <c r="K38" s="275"/>
      <c r="L38" s="275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5"/>
      <c r="AA38" s="275"/>
      <c r="AB38" s="275"/>
      <c r="AC38" s="275"/>
      <c r="AD38" s="275"/>
    </row>
    <row r="39" ht="24.75" customHeight="1">
      <c r="A39" s="433" t="s">
        <v>49</v>
      </c>
      <c r="B39" s="434"/>
      <c r="C39" s="435" t="str">
        <f>+C38/B38</f>
        <v>#ERROR!</v>
      </c>
      <c r="D39" s="435" t="str">
        <f>+D38/B38</f>
        <v>#ERROR!</v>
      </c>
      <c r="E39" s="435" t="str">
        <f>+E38/B38</f>
        <v>#ERROR!</v>
      </c>
      <c r="F39" s="436" t="str">
        <f>+F38/B38</f>
        <v>#ERROR!</v>
      </c>
      <c r="G39" s="411" t="str">
        <f>+G38/B38</f>
        <v>#ERROR!</v>
      </c>
      <c r="H39" s="431" t="str">
        <f>+SUMMARY!H25</f>
        <v/>
      </c>
      <c r="I39" s="320"/>
      <c r="J39" s="414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275"/>
      <c r="AD39" s="275"/>
    </row>
    <row r="40" ht="33.75" customHeight="1">
      <c r="A40" s="415" t="s">
        <v>134</v>
      </c>
      <c r="B40" s="416"/>
      <c r="C40" s="417"/>
      <c r="D40" s="417">
        <v>0.0053</v>
      </c>
      <c r="E40" s="417">
        <v>0.0084</v>
      </c>
      <c r="F40" s="417"/>
      <c r="G40" s="437">
        <v>0.0061</v>
      </c>
      <c r="H40" s="419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  <c r="AA40" s="275"/>
      <c r="AB40" s="275"/>
      <c r="AC40" s="275"/>
      <c r="AD40" s="275"/>
    </row>
    <row r="41" ht="40.5" customHeight="1">
      <c r="A41" s="420"/>
      <c r="B41" s="275"/>
      <c r="C41" s="275"/>
      <c r="D41" s="275" t="s">
        <v>135</v>
      </c>
      <c r="E41" s="275"/>
      <c r="F41" s="313" t="str">
        <f>+D38+E38+F38+G38</f>
        <v>#ERROR!</v>
      </c>
      <c r="G41" s="275"/>
      <c r="H41" s="421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5"/>
      <c r="AC41" s="275"/>
      <c r="AD41" s="275"/>
    </row>
    <row r="42" ht="20.25" customHeight="1">
      <c r="A42" s="420"/>
      <c r="B42" s="275"/>
      <c r="C42" s="275"/>
      <c r="D42" s="275" t="s">
        <v>136</v>
      </c>
      <c r="E42" s="275"/>
      <c r="F42" s="315" t="str">
        <f>+F41/B38</f>
        <v>#ERROR!</v>
      </c>
      <c r="G42" s="275"/>
      <c r="H42" s="421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5"/>
      <c r="AA42" s="275"/>
      <c r="AB42" s="275"/>
      <c r="AC42" s="275"/>
      <c r="AD42" s="275"/>
    </row>
    <row r="43" ht="20.25" customHeight="1">
      <c r="A43" s="420"/>
      <c r="B43" s="275"/>
      <c r="C43" s="275"/>
      <c r="D43" s="275" t="s">
        <v>137</v>
      </c>
      <c r="E43" s="275"/>
      <c r="F43" s="315" t="str">
        <f t="shared" ref="F43:F44" si="3">+D39+E39+G39</f>
        <v>#ERROR!</v>
      </c>
      <c r="G43" s="275"/>
      <c r="H43" s="421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  <c r="AA43" s="275"/>
      <c r="AB43" s="275"/>
      <c r="AC43" s="275"/>
      <c r="AD43" s="275"/>
    </row>
    <row r="44" ht="20.25" customHeight="1">
      <c r="A44" s="420"/>
      <c r="B44" s="275"/>
      <c r="C44" s="304" t="s">
        <v>138</v>
      </c>
      <c r="D44" s="304"/>
      <c r="E44" s="304"/>
      <c r="F44" s="307">
        <f t="shared" si="3"/>
        <v>0.0198</v>
      </c>
      <c r="G44" s="275"/>
      <c r="H44" s="421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  <c r="AA44" s="275"/>
      <c r="AB44" s="275"/>
      <c r="AC44" s="275"/>
      <c r="AD44" s="275"/>
    </row>
    <row r="45" ht="20.25" customHeight="1">
      <c r="A45" s="420" t="s">
        <v>139</v>
      </c>
      <c r="B45" s="275"/>
      <c r="C45" s="275"/>
      <c r="D45" s="317">
        <v>9.0</v>
      </c>
      <c r="E45" s="275"/>
      <c r="F45" s="275"/>
      <c r="G45" s="275"/>
      <c r="H45" s="421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  <c r="AA45" s="275"/>
      <c r="AB45" s="275"/>
      <c r="AC45" s="275"/>
      <c r="AD45" s="275"/>
    </row>
    <row r="46" ht="20.25" customHeight="1">
      <c r="A46" s="420"/>
      <c r="B46" s="275"/>
      <c r="C46" s="275" t="s">
        <v>140</v>
      </c>
      <c r="D46" s="318" t="str">
        <f t="shared" ref="D46:E46" si="4">+$D$45*D38</f>
        <v>#ERROR!</v>
      </c>
      <c r="E46" s="318" t="str">
        <f t="shared" si="4"/>
        <v>#ERROR!</v>
      </c>
      <c r="F46" s="318"/>
      <c r="G46" s="318" t="str">
        <f>+$D$45*G38</f>
        <v>#ERROR!</v>
      </c>
      <c r="H46" s="421"/>
      <c r="I46" s="275"/>
      <c r="J46" s="275"/>
      <c r="K46" s="275"/>
      <c r="L46" s="275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</row>
    <row r="47" ht="21.0" customHeight="1">
      <c r="A47" s="422"/>
      <c r="B47" s="320"/>
      <c r="C47" s="320"/>
      <c r="D47" s="320"/>
      <c r="E47" s="320"/>
      <c r="F47" s="320"/>
      <c r="G47" s="320"/>
      <c r="H47" s="423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</row>
    <row r="48" ht="20.25" customHeight="1">
      <c r="A48" s="275"/>
      <c r="B48" s="275"/>
      <c r="C48" s="275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5"/>
      <c r="AA48" s="275"/>
      <c r="AB48" s="275"/>
      <c r="AC48" s="275"/>
      <c r="AD48" s="275"/>
    </row>
    <row r="49" ht="20.25" customHeight="1">
      <c r="A49" s="275"/>
      <c r="B49" s="275"/>
      <c r="C49" s="275"/>
      <c r="D49" s="275"/>
      <c r="E49" s="275"/>
      <c r="F49" s="311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</row>
    <row r="50" ht="20.25" customHeight="1">
      <c r="A50" s="275"/>
      <c r="B50" s="275"/>
      <c r="C50" s="275"/>
      <c r="D50" s="275"/>
      <c r="E50" s="311"/>
      <c r="F50" s="275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</row>
    <row r="51" ht="20.25" customHeight="1">
      <c r="A51" s="275"/>
      <c r="B51" s="275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5"/>
      <c r="AA51" s="275"/>
      <c r="AB51" s="275"/>
      <c r="AC51" s="275"/>
      <c r="AD51" s="275"/>
    </row>
    <row r="52" ht="20.25" customHeight="1">
      <c r="A52" s="275"/>
      <c r="B52" s="275"/>
      <c r="C52" s="275"/>
      <c r="D52" s="275"/>
      <c r="E52" s="275"/>
      <c r="F52" s="275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  <c r="AA52" s="275"/>
      <c r="AB52" s="275"/>
      <c r="AC52" s="275"/>
      <c r="AD52" s="275"/>
    </row>
    <row r="53" ht="20.25" customHeight="1">
      <c r="A53" s="275"/>
      <c r="B53" s="275"/>
      <c r="C53" s="275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</row>
    <row r="54" ht="20.25" customHeight="1">
      <c r="A54" s="275"/>
      <c r="B54" s="275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</row>
    <row r="55" ht="20.25" customHeight="1">
      <c r="A55" s="275"/>
      <c r="B55" s="275"/>
      <c r="C55" s="275"/>
      <c r="D55" s="275"/>
      <c r="E55" s="275"/>
      <c r="F55" s="275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</row>
    <row r="56" ht="20.25" customHeight="1">
      <c r="A56" s="275"/>
      <c r="B56" s="275"/>
      <c r="C56" s="275"/>
      <c r="D56" s="275"/>
      <c r="E56" s="275"/>
      <c r="F56" s="275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</row>
    <row r="57" ht="20.25" customHeight="1">
      <c r="A57" s="275"/>
      <c r="B57" s="275"/>
      <c r="C57" s="275"/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5"/>
      <c r="R57" s="275"/>
      <c r="S57" s="275"/>
      <c r="T57" s="275"/>
      <c r="U57" s="275"/>
      <c r="V57" s="275"/>
      <c r="W57" s="275"/>
      <c r="X57" s="275"/>
      <c r="Y57" s="275"/>
      <c r="Z57" s="275"/>
      <c r="AA57" s="275"/>
      <c r="AB57" s="275"/>
      <c r="AC57" s="275"/>
      <c r="AD57" s="275"/>
    </row>
    <row r="58" ht="20.25" customHeight="1">
      <c r="A58" s="275"/>
      <c r="B58" s="275"/>
      <c r="C58" s="275"/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  <c r="AA58" s="275"/>
      <c r="AB58" s="275"/>
      <c r="AC58" s="275"/>
      <c r="AD58" s="275"/>
    </row>
    <row r="59" ht="20.25" customHeight="1">
      <c r="A59" s="275"/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  <c r="AA59" s="275"/>
      <c r="AB59" s="275"/>
      <c r="AC59" s="275"/>
      <c r="AD59" s="275"/>
    </row>
    <row r="60" ht="20.25" customHeight="1">
      <c r="A60" s="275"/>
      <c r="B60" s="275"/>
      <c r="C60" s="275"/>
      <c r="D60" s="275"/>
      <c r="E60" s="275"/>
      <c r="F60" s="275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  <c r="AA60" s="275"/>
      <c r="AB60" s="275"/>
      <c r="AC60" s="275"/>
      <c r="AD60" s="275"/>
    </row>
    <row r="61" ht="20.25" customHeight="1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  <c r="AA61" s="275"/>
      <c r="AB61" s="275"/>
      <c r="AC61" s="275"/>
      <c r="AD61" s="275"/>
    </row>
    <row r="62" ht="20.25" customHeight="1">
      <c r="A62" s="275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5"/>
      <c r="AD62" s="275"/>
    </row>
    <row r="63" ht="20.25" customHeight="1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5"/>
      <c r="AD63" s="275"/>
    </row>
    <row r="64" ht="20.25" customHeight="1">
      <c r="A64" s="275"/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</row>
    <row r="65" ht="20.25" customHeight="1">
      <c r="A65" s="275"/>
      <c r="B65" s="275"/>
      <c r="C65" s="275"/>
      <c r="D65" s="275"/>
      <c r="E65" s="275"/>
      <c r="F65" s="275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  <c r="AA65" s="275"/>
      <c r="AB65" s="275"/>
      <c r="AC65" s="275"/>
      <c r="AD65" s="275"/>
    </row>
    <row r="66" ht="20.25" customHeight="1">
      <c r="A66" s="275"/>
      <c r="B66" s="275"/>
      <c r="C66" s="275"/>
      <c r="D66" s="275"/>
      <c r="E66" s="275"/>
      <c r="F66" s="275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5"/>
      <c r="R66" s="275"/>
      <c r="S66" s="275"/>
      <c r="T66" s="275"/>
      <c r="U66" s="275"/>
      <c r="V66" s="275"/>
      <c r="W66" s="275"/>
      <c r="X66" s="275"/>
      <c r="Y66" s="275"/>
      <c r="Z66" s="275"/>
      <c r="AA66" s="275"/>
      <c r="AB66" s="275"/>
      <c r="AC66" s="275"/>
      <c r="AD66" s="275"/>
    </row>
    <row r="67" ht="20.25" customHeight="1">
      <c r="A67" s="275"/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5"/>
      <c r="AB67" s="275"/>
      <c r="AC67" s="275"/>
      <c r="AD67" s="275"/>
    </row>
    <row r="68" ht="20.25" customHeight="1">
      <c r="A68" s="275"/>
      <c r="B68" s="275"/>
      <c r="C68" s="275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5"/>
      <c r="R68" s="275"/>
      <c r="S68" s="275"/>
      <c r="T68" s="275"/>
      <c r="U68" s="275"/>
      <c r="V68" s="275"/>
      <c r="W68" s="275"/>
      <c r="X68" s="275"/>
      <c r="Y68" s="275"/>
      <c r="Z68" s="275"/>
      <c r="AA68" s="275"/>
      <c r="AB68" s="275"/>
      <c r="AC68" s="275"/>
      <c r="AD68" s="275"/>
    </row>
    <row r="69" ht="20.25" customHeight="1">
      <c r="A69" s="275"/>
      <c r="B69" s="275"/>
      <c r="C69" s="275"/>
      <c r="D69" s="275"/>
      <c r="E69" s="275"/>
      <c r="F69" s="275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5"/>
      <c r="R69" s="275"/>
      <c r="S69" s="275"/>
      <c r="T69" s="275"/>
      <c r="U69" s="275"/>
      <c r="V69" s="275"/>
      <c r="W69" s="275"/>
      <c r="X69" s="275"/>
      <c r="Y69" s="275"/>
      <c r="Z69" s="275"/>
      <c r="AA69" s="275"/>
      <c r="AB69" s="275"/>
      <c r="AC69" s="275"/>
      <c r="AD69" s="275"/>
    </row>
    <row r="70" ht="20.25" customHeight="1">
      <c r="A70" s="275"/>
      <c r="B70" s="275"/>
      <c r="C70" s="275"/>
      <c r="D70" s="275"/>
      <c r="E70" s="275"/>
      <c r="F70" s="275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5"/>
      <c r="R70" s="275"/>
      <c r="S70" s="275"/>
      <c r="T70" s="275"/>
      <c r="U70" s="275"/>
      <c r="V70" s="275"/>
      <c r="W70" s="275"/>
      <c r="X70" s="275"/>
      <c r="Y70" s="275"/>
      <c r="Z70" s="275"/>
      <c r="AA70" s="275"/>
      <c r="AB70" s="275"/>
      <c r="AC70" s="275"/>
      <c r="AD70" s="275"/>
    </row>
    <row r="71" ht="20.25" customHeight="1">
      <c r="A71" s="275"/>
      <c r="B71" s="275"/>
      <c r="C71" s="275"/>
      <c r="D71" s="275"/>
      <c r="E71" s="275"/>
      <c r="F71" s="275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5"/>
      <c r="R71" s="275"/>
      <c r="S71" s="275"/>
      <c r="T71" s="275"/>
      <c r="U71" s="275"/>
      <c r="V71" s="275"/>
      <c r="W71" s="275"/>
      <c r="X71" s="275"/>
      <c r="Y71" s="275"/>
      <c r="Z71" s="275"/>
      <c r="AA71" s="275"/>
      <c r="AB71" s="275"/>
      <c r="AC71" s="275"/>
      <c r="AD71" s="275"/>
    </row>
    <row r="72" ht="20.25" customHeight="1">
      <c r="A72" s="275"/>
      <c r="B72" s="275"/>
      <c r="C72" s="275"/>
      <c r="D72" s="275"/>
      <c r="E72" s="275"/>
      <c r="F72" s="275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5"/>
      <c r="R72" s="275"/>
      <c r="S72" s="275"/>
      <c r="T72" s="275"/>
      <c r="U72" s="275"/>
      <c r="V72" s="275"/>
      <c r="W72" s="275"/>
      <c r="X72" s="275"/>
      <c r="Y72" s="275"/>
      <c r="Z72" s="275"/>
      <c r="AA72" s="275"/>
      <c r="AB72" s="275"/>
      <c r="AC72" s="275"/>
      <c r="AD72" s="275"/>
    </row>
    <row r="73" ht="20.25" customHeight="1">
      <c r="A73" s="275"/>
      <c r="B73" s="275"/>
      <c r="C73" s="275"/>
      <c r="D73" s="275"/>
      <c r="E73" s="275"/>
      <c r="F73" s="275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5"/>
      <c r="R73" s="275"/>
      <c r="S73" s="275"/>
      <c r="T73" s="275"/>
      <c r="U73" s="275"/>
      <c r="V73" s="275"/>
      <c r="W73" s="275"/>
      <c r="X73" s="275"/>
      <c r="Y73" s="275"/>
      <c r="Z73" s="275"/>
      <c r="AA73" s="275"/>
      <c r="AB73" s="275"/>
      <c r="AC73" s="275"/>
      <c r="AD73" s="275"/>
    </row>
    <row r="74" ht="20.25" customHeight="1">
      <c r="A74" s="275"/>
      <c r="B74" s="275"/>
      <c r="C74" s="275"/>
      <c r="D74" s="275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5"/>
      <c r="R74" s="275"/>
      <c r="S74" s="275"/>
      <c r="T74" s="275"/>
      <c r="U74" s="275"/>
      <c r="V74" s="275"/>
      <c r="W74" s="275"/>
      <c r="X74" s="275"/>
      <c r="Y74" s="275"/>
      <c r="Z74" s="275"/>
      <c r="AA74" s="275"/>
      <c r="AB74" s="275"/>
      <c r="AC74" s="275"/>
      <c r="AD74" s="275"/>
    </row>
    <row r="75" ht="20.25" customHeight="1">
      <c r="A75" s="275"/>
      <c r="B75" s="275"/>
      <c r="C75" s="275"/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5"/>
      <c r="R75" s="275"/>
      <c r="S75" s="275"/>
      <c r="T75" s="275"/>
      <c r="U75" s="275"/>
      <c r="V75" s="275"/>
      <c r="W75" s="275"/>
      <c r="X75" s="275"/>
      <c r="Y75" s="275"/>
      <c r="Z75" s="275"/>
      <c r="AA75" s="275"/>
      <c r="AB75" s="275"/>
      <c r="AC75" s="275"/>
      <c r="AD75" s="275"/>
    </row>
    <row r="76" ht="20.25" customHeight="1">
      <c r="A76" s="275"/>
      <c r="B76" s="275"/>
      <c r="C76" s="275"/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5"/>
      <c r="R76" s="275"/>
      <c r="S76" s="275"/>
      <c r="T76" s="275"/>
      <c r="U76" s="275"/>
      <c r="V76" s="275"/>
      <c r="W76" s="275"/>
      <c r="X76" s="275"/>
      <c r="Y76" s="275"/>
      <c r="Z76" s="275"/>
      <c r="AA76" s="275"/>
      <c r="AB76" s="275"/>
      <c r="AC76" s="275"/>
      <c r="AD76" s="275"/>
    </row>
    <row r="77" ht="20.25" customHeight="1">
      <c r="A77" s="275"/>
      <c r="B77" s="275"/>
      <c r="C77" s="275"/>
      <c r="D77" s="275"/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5"/>
      <c r="R77" s="275"/>
      <c r="S77" s="275"/>
      <c r="T77" s="275"/>
      <c r="U77" s="275"/>
      <c r="V77" s="275"/>
      <c r="W77" s="275"/>
      <c r="X77" s="275"/>
      <c r="Y77" s="275"/>
      <c r="Z77" s="275"/>
      <c r="AA77" s="275"/>
      <c r="AB77" s="275"/>
      <c r="AC77" s="275"/>
      <c r="AD77" s="275"/>
    </row>
    <row r="78" ht="20.25" customHeight="1">
      <c r="A78" s="275"/>
      <c r="B78" s="275"/>
      <c r="C78" s="275"/>
      <c r="D78" s="275"/>
      <c r="E78" s="275"/>
      <c r="F78" s="275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5"/>
      <c r="AA78" s="275"/>
      <c r="AB78" s="275"/>
      <c r="AC78" s="275"/>
      <c r="AD78" s="275"/>
    </row>
    <row r="79" ht="20.25" customHeight="1">
      <c r="A79" s="275"/>
      <c r="B79" s="275"/>
      <c r="C79" s="275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5"/>
      <c r="R79" s="275"/>
      <c r="S79" s="275"/>
      <c r="T79" s="275"/>
      <c r="U79" s="275"/>
      <c r="V79" s="275"/>
      <c r="W79" s="275"/>
      <c r="X79" s="275"/>
      <c r="Y79" s="275"/>
      <c r="Z79" s="275"/>
      <c r="AA79" s="275"/>
      <c r="AB79" s="275"/>
      <c r="AC79" s="275"/>
      <c r="AD79" s="275"/>
    </row>
    <row r="80" ht="20.25" customHeight="1">
      <c r="A80" s="275"/>
      <c r="B80" s="27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Y80" s="275"/>
      <c r="Z80" s="275"/>
      <c r="AA80" s="275"/>
      <c r="AB80" s="275"/>
      <c r="AC80" s="275"/>
      <c r="AD80" s="275"/>
    </row>
    <row r="81" ht="20.25" customHeight="1">
      <c r="A81" s="275"/>
      <c r="B81" s="275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75"/>
      <c r="AB81" s="275"/>
      <c r="AC81" s="275"/>
      <c r="AD81" s="275"/>
    </row>
    <row r="82" ht="20.25" customHeight="1">
      <c r="A82" s="275"/>
      <c r="B82" s="275"/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Y82" s="275"/>
      <c r="Z82" s="275"/>
      <c r="AA82" s="275"/>
      <c r="AB82" s="275"/>
      <c r="AC82" s="275"/>
      <c r="AD82" s="275"/>
    </row>
    <row r="83" ht="20.25" customHeight="1">
      <c r="A83" s="275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Y83" s="275"/>
      <c r="Z83" s="275"/>
      <c r="AA83" s="275"/>
      <c r="AB83" s="275"/>
      <c r="AC83" s="275"/>
      <c r="AD83" s="275"/>
    </row>
    <row r="84" ht="20.25" customHeight="1">
      <c r="A84" s="275"/>
      <c r="B84" s="275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Y84" s="275"/>
      <c r="Z84" s="275"/>
      <c r="AA84" s="275"/>
      <c r="AB84" s="275"/>
      <c r="AC84" s="275"/>
      <c r="AD84" s="275"/>
    </row>
    <row r="85" ht="20.25" customHeight="1">
      <c r="A85" s="275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Y85" s="275"/>
      <c r="Z85" s="275"/>
      <c r="AA85" s="275"/>
      <c r="AB85" s="275"/>
      <c r="AC85" s="275"/>
      <c r="AD85" s="275"/>
    </row>
    <row r="86" ht="20.25" customHeight="1">
      <c r="A86" s="275"/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  <c r="AA86" s="275"/>
      <c r="AB86" s="275"/>
      <c r="AC86" s="275"/>
      <c r="AD86" s="275"/>
    </row>
    <row r="87" ht="20.25" customHeight="1">
      <c r="A87" s="275"/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Y87" s="275"/>
      <c r="Z87" s="275"/>
      <c r="AA87" s="275"/>
      <c r="AB87" s="275"/>
      <c r="AC87" s="275"/>
      <c r="AD87" s="275"/>
    </row>
    <row r="88" ht="20.25" customHeight="1">
      <c r="A88" s="275"/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Y88" s="275"/>
      <c r="Z88" s="275"/>
      <c r="AA88" s="275"/>
      <c r="AB88" s="275"/>
      <c r="AC88" s="275"/>
      <c r="AD88" s="275"/>
    </row>
    <row r="89" ht="20.25" customHeight="1">
      <c r="A89" s="275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Y89" s="275"/>
      <c r="Z89" s="275"/>
      <c r="AA89" s="275"/>
      <c r="AB89" s="275"/>
      <c r="AC89" s="275"/>
      <c r="AD89" s="275"/>
    </row>
    <row r="90" ht="20.25" customHeight="1">
      <c r="A90" s="275"/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Y90" s="275"/>
      <c r="Z90" s="275"/>
      <c r="AA90" s="275"/>
      <c r="AB90" s="275"/>
      <c r="AC90" s="275"/>
      <c r="AD90" s="275"/>
    </row>
    <row r="91" ht="20.25" customHeight="1">
      <c r="A91" s="275"/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  <c r="AA91" s="275"/>
      <c r="AB91" s="275"/>
      <c r="AC91" s="275"/>
      <c r="AD91" s="275"/>
    </row>
    <row r="92" ht="20.25" customHeight="1">
      <c r="A92" s="275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Y92" s="275"/>
      <c r="Z92" s="275"/>
      <c r="AA92" s="275"/>
      <c r="AB92" s="275"/>
      <c r="AC92" s="275"/>
      <c r="AD92" s="275"/>
    </row>
    <row r="93" ht="20.25" customHeight="1">
      <c r="A93" s="275"/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Y93" s="275"/>
      <c r="Z93" s="275"/>
      <c r="AA93" s="275"/>
      <c r="AB93" s="275"/>
      <c r="AC93" s="275"/>
      <c r="AD93" s="275"/>
    </row>
    <row r="94" ht="20.25" customHeight="1">
      <c r="A94" s="275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Y94" s="275"/>
      <c r="Z94" s="275"/>
      <c r="AA94" s="275"/>
      <c r="AB94" s="275"/>
      <c r="AC94" s="275"/>
      <c r="AD94" s="275"/>
    </row>
    <row r="95" ht="20.25" customHeight="1">
      <c r="A95" s="275"/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Y95" s="275"/>
      <c r="Z95" s="275"/>
      <c r="AA95" s="275"/>
      <c r="AB95" s="275"/>
      <c r="AC95" s="275"/>
      <c r="AD95" s="275"/>
    </row>
    <row r="96" ht="20.25" customHeight="1">
      <c r="A96" s="275"/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  <c r="AA96" s="275"/>
      <c r="AB96" s="275"/>
      <c r="AC96" s="275"/>
      <c r="AD96" s="275"/>
    </row>
    <row r="97" ht="20.25" customHeight="1">
      <c r="A97" s="275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  <c r="AA97" s="275"/>
      <c r="AB97" s="275"/>
      <c r="AC97" s="275"/>
      <c r="AD97" s="275"/>
    </row>
    <row r="98" ht="20.25" customHeight="1">
      <c r="A98" s="275"/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  <c r="AA98" s="275"/>
      <c r="AB98" s="275"/>
      <c r="AC98" s="275"/>
      <c r="AD98" s="275"/>
    </row>
    <row r="99" ht="20.25" customHeight="1">
      <c r="A99" s="275"/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Y99" s="275"/>
      <c r="Z99" s="275"/>
      <c r="AA99" s="275"/>
      <c r="AB99" s="275"/>
      <c r="AC99" s="275"/>
      <c r="AD99" s="275"/>
    </row>
    <row r="100" ht="20.25" customHeight="1">
      <c r="A100" s="275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  <c r="Z100" s="275"/>
      <c r="AA100" s="275"/>
      <c r="AB100" s="275"/>
      <c r="AC100" s="275"/>
      <c r="AD100" s="275"/>
    </row>
    <row r="101" ht="20.25" customHeight="1">
      <c r="A101" s="275"/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  <c r="Z101" s="275"/>
      <c r="AA101" s="275"/>
      <c r="AB101" s="275"/>
      <c r="AC101" s="275"/>
      <c r="AD101" s="275"/>
    </row>
    <row r="102" ht="20.25" customHeight="1">
      <c r="A102" s="275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Y102" s="275"/>
      <c r="Z102" s="275"/>
      <c r="AA102" s="275"/>
      <c r="AB102" s="275"/>
      <c r="AC102" s="275"/>
      <c r="AD102" s="275"/>
    </row>
    <row r="103" ht="20.25" customHeight="1">
      <c r="A103" s="275"/>
      <c r="B103" s="275"/>
      <c r="C103" s="275"/>
      <c r="D103" s="275"/>
      <c r="E103" s="275"/>
      <c r="F103" s="275"/>
      <c r="G103" s="275"/>
      <c r="H103" s="275"/>
      <c r="I103" s="275"/>
      <c r="J103" s="275"/>
      <c r="K103" s="275"/>
      <c r="L103" s="275"/>
      <c r="M103" s="275"/>
      <c r="N103" s="275"/>
      <c r="O103" s="275"/>
      <c r="P103" s="275"/>
      <c r="Q103" s="275"/>
      <c r="R103" s="275"/>
      <c r="S103" s="275"/>
      <c r="T103" s="275"/>
      <c r="U103" s="275"/>
      <c r="V103" s="275"/>
      <c r="W103" s="275"/>
      <c r="X103" s="275"/>
      <c r="Y103" s="275"/>
      <c r="Z103" s="275"/>
      <c r="AA103" s="275"/>
      <c r="AB103" s="275"/>
      <c r="AC103" s="275"/>
      <c r="AD103" s="275"/>
    </row>
    <row r="104" ht="20.25" customHeight="1">
      <c r="A104" s="275"/>
      <c r="B104" s="275"/>
      <c r="C104" s="275"/>
      <c r="D104" s="275"/>
      <c r="E104" s="275"/>
      <c r="F104" s="275"/>
      <c r="G104" s="275"/>
      <c r="H104" s="275"/>
      <c r="I104" s="275"/>
      <c r="J104" s="275"/>
      <c r="K104" s="275"/>
      <c r="L104" s="275"/>
      <c r="M104" s="275"/>
      <c r="N104" s="275"/>
      <c r="O104" s="275"/>
      <c r="P104" s="275"/>
      <c r="Q104" s="275"/>
      <c r="R104" s="275"/>
      <c r="S104" s="275"/>
      <c r="T104" s="275"/>
      <c r="U104" s="275"/>
      <c r="V104" s="275"/>
      <c r="W104" s="275"/>
      <c r="X104" s="275"/>
      <c r="Y104" s="275"/>
      <c r="Z104" s="275"/>
      <c r="AA104" s="275"/>
      <c r="AB104" s="275"/>
      <c r="AC104" s="275"/>
      <c r="AD104" s="275"/>
    </row>
    <row r="105" ht="20.25" customHeight="1">
      <c r="A105" s="275"/>
      <c r="B105" s="275"/>
      <c r="C105" s="275"/>
      <c r="D105" s="275"/>
      <c r="E105" s="275"/>
      <c r="F105" s="275"/>
      <c r="G105" s="275"/>
      <c r="H105" s="275"/>
      <c r="I105" s="275"/>
      <c r="J105" s="275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  <c r="AA105" s="275"/>
      <c r="AB105" s="275"/>
      <c r="AC105" s="275"/>
      <c r="AD105" s="275"/>
    </row>
    <row r="106" ht="20.25" customHeight="1">
      <c r="A106" s="275"/>
      <c r="B106" s="275"/>
      <c r="C106" s="275"/>
      <c r="D106" s="275"/>
      <c r="E106" s="275"/>
      <c r="F106" s="275"/>
      <c r="G106" s="275"/>
      <c r="H106" s="275"/>
      <c r="I106" s="275"/>
      <c r="J106" s="275"/>
      <c r="K106" s="275"/>
      <c r="L106" s="275"/>
      <c r="M106" s="275"/>
      <c r="N106" s="275"/>
      <c r="O106" s="275"/>
      <c r="P106" s="275"/>
      <c r="Q106" s="275"/>
      <c r="R106" s="275"/>
      <c r="S106" s="275"/>
      <c r="T106" s="275"/>
      <c r="U106" s="275"/>
      <c r="V106" s="275"/>
      <c r="W106" s="275"/>
      <c r="X106" s="275"/>
      <c r="Y106" s="275"/>
      <c r="Z106" s="275"/>
      <c r="AA106" s="275"/>
      <c r="AB106" s="275"/>
      <c r="AC106" s="275"/>
      <c r="AD106" s="275"/>
    </row>
    <row r="107" ht="20.25" customHeight="1">
      <c r="A107" s="275"/>
      <c r="B107" s="275"/>
      <c r="C107" s="275"/>
      <c r="D107" s="275"/>
      <c r="E107" s="275"/>
      <c r="F107" s="275"/>
      <c r="G107" s="275"/>
      <c r="H107" s="275"/>
      <c r="I107" s="275"/>
      <c r="J107" s="275"/>
      <c r="K107" s="275"/>
      <c r="L107" s="275"/>
      <c r="M107" s="275"/>
      <c r="N107" s="275"/>
      <c r="O107" s="275"/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  <c r="Z107" s="275"/>
      <c r="AA107" s="275"/>
      <c r="AB107" s="275"/>
      <c r="AC107" s="275"/>
      <c r="AD107" s="275"/>
    </row>
    <row r="108" ht="20.25" customHeight="1">
      <c r="A108" s="275"/>
      <c r="B108" s="275"/>
      <c r="C108" s="275"/>
      <c r="D108" s="275"/>
      <c r="E108" s="275"/>
      <c r="F108" s="275"/>
      <c r="G108" s="275"/>
      <c r="H108" s="275"/>
      <c r="I108" s="275"/>
      <c r="J108" s="275"/>
      <c r="K108" s="275"/>
      <c r="L108" s="275"/>
      <c r="M108" s="275"/>
      <c r="N108" s="275"/>
      <c r="O108" s="275"/>
      <c r="P108" s="275"/>
      <c r="Q108" s="275"/>
      <c r="R108" s="275"/>
      <c r="S108" s="275"/>
      <c r="T108" s="275"/>
      <c r="U108" s="275"/>
      <c r="V108" s="275"/>
      <c r="W108" s="275"/>
      <c r="X108" s="275"/>
      <c r="Y108" s="275"/>
      <c r="Z108" s="275"/>
      <c r="AA108" s="275"/>
      <c r="AB108" s="275"/>
      <c r="AC108" s="275"/>
      <c r="AD108" s="275"/>
    </row>
    <row r="109" ht="20.25" customHeight="1">
      <c r="A109" s="275"/>
      <c r="B109" s="275"/>
      <c r="C109" s="275"/>
      <c r="D109" s="275"/>
      <c r="E109" s="275"/>
      <c r="F109" s="275"/>
      <c r="G109" s="275"/>
      <c r="H109" s="275"/>
      <c r="I109" s="275"/>
      <c r="J109" s="275"/>
      <c r="K109" s="275"/>
      <c r="L109" s="275"/>
      <c r="M109" s="275"/>
      <c r="N109" s="275"/>
      <c r="O109" s="275"/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  <c r="Z109" s="275"/>
      <c r="AA109" s="275"/>
      <c r="AB109" s="275"/>
      <c r="AC109" s="275"/>
      <c r="AD109" s="275"/>
    </row>
    <row r="110" ht="20.25" customHeight="1">
      <c r="A110" s="275"/>
      <c r="B110" s="275"/>
      <c r="C110" s="275"/>
      <c r="D110" s="275"/>
      <c r="E110" s="275"/>
      <c r="F110" s="275"/>
      <c r="G110" s="275"/>
      <c r="H110" s="275"/>
      <c r="I110" s="275"/>
      <c r="J110" s="275"/>
      <c r="K110" s="275"/>
      <c r="L110" s="275"/>
      <c r="M110" s="275"/>
      <c r="N110" s="275"/>
      <c r="O110" s="275"/>
      <c r="P110" s="275"/>
      <c r="Q110" s="275"/>
      <c r="R110" s="275"/>
      <c r="S110" s="275"/>
      <c r="T110" s="275"/>
      <c r="U110" s="275"/>
      <c r="V110" s="275"/>
      <c r="W110" s="275"/>
      <c r="X110" s="275"/>
      <c r="Y110" s="275"/>
      <c r="Z110" s="275"/>
      <c r="AA110" s="275"/>
      <c r="AB110" s="275"/>
      <c r="AC110" s="275"/>
      <c r="AD110" s="275"/>
    </row>
    <row r="111" ht="20.25" customHeight="1">
      <c r="A111" s="275"/>
      <c r="B111" s="275"/>
      <c r="C111" s="275"/>
      <c r="D111" s="275"/>
      <c r="E111" s="275"/>
      <c r="F111" s="275"/>
      <c r="G111" s="275"/>
      <c r="H111" s="275"/>
      <c r="I111" s="275"/>
      <c r="J111" s="275"/>
      <c r="K111" s="275"/>
      <c r="L111" s="275"/>
      <c r="M111" s="275"/>
      <c r="N111" s="275"/>
      <c r="O111" s="275"/>
      <c r="P111" s="275"/>
      <c r="Q111" s="275"/>
      <c r="R111" s="275"/>
      <c r="S111" s="275"/>
      <c r="T111" s="275"/>
      <c r="U111" s="275"/>
      <c r="V111" s="275"/>
      <c r="W111" s="275"/>
      <c r="X111" s="275"/>
      <c r="Y111" s="275"/>
      <c r="Z111" s="275"/>
      <c r="AA111" s="275"/>
      <c r="AB111" s="275"/>
      <c r="AC111" s="275"/>
      <c r="AD111" s="275"/>
    </row>
    <row r="112" ht="20.25" customHeight="1">
      <c r="A112" s="275"/>
      <c r="B112" s="275"/>
      <c r="C112" s="275"/>
      <c r="D112" s="275"/>
      <c r="E112" s="275"/>
      <c r="F112" s="275"/>
      <c r="G112" s="275"/>
      <c r="H112" s="275"/>
      <c r="I112" s="275"/>
      <c r="J112" s="275"/>
      <c r="K112" s="275"/>
      <c r="L112" s="275"/>
      <c r="M112" s="275"/>
      <c r="N112" s="275"/>
      <c r="O112" s="275"/>
      <c r="P112" s="275"/>
      <c r="Q112" s="275"/>
      <c r="R112" s="275"/>
      <c r="S112" s="275"/>
      <c r="T112" s="275"/>
      <c r="U112" s="275"/>
      <c r="V112" s="275"/>
      <c r="W112" s="275"/>
      <c r="X112" s="275"/>
      <c r="Y112" s="275"/>
      <c r="Z112" s="275"/>
      <c r="AA112" s="275"/>
      <c r="AB112" s="275"/>
      <c r="AC112" s="275"/>
      <c r="AD112" s="275"/>
    </row>
    <row r="113" ht="20.25" customHeight="1">
      <c r="A113" s="275"/>
      <c r="B113" s="275"/>
      <c r="C113" s="275"/>
      <c r="D113" s="275"/>
      <c r="E113" s="275"/>
      <c r="F113" s="275"/>
      <c r="G113" s="275"/>
      <c r="H113" s="275"/>
      <c r="I113" s="275"/>
      <c r="J113" s="275"/>
      <c r="K113" s="275"/>
      <c r="L113" s="275"/>
      <c r="M113" s="275"/>
      <c r="N113" s="275"/>
      <c r="O113" s="275"/>
      <c r="P113" s="275"/>
      <c r="Q113" s="275"/>
      <c r="R113" s="275"/>
      <c r="S113" s="275"/>
      <c r="T113" s="275"/>
      <c r="U113" s="275"/>
      <c r="V113" s="275"/>
      <c r="W113" s="275"/>
      <c r="X113" s="275"/>
      <c r="Y113" s="275"/>
      <c r="Z113" s="275"/>
      <c r="AA113" s="275"/>
      <c r="AB113" s="275"/>
      <c r="AC113" s="275"/>
      <c r="AD113" s="275"/>
    </row>
    <row r="114" ht="20.25" customHeight="1">
      <c r="A114" s="275"/>
      <c r="B114" s="275"/>
      <c r="C114" s="275"/>
      <c r="D114" s="275"/>
      <c r="E114" s="275"/>
      <c r="F114" s="275"/>
      <c r="G114" s="275"/>
      <c r="H114" s="275"/>
      <c r="I114" s="275"/>
      <c r="J114" s="275"/>
      <c r="K114" s="275"/>
      <c r="L114" s="275"/>
      <c r="M114" s="275"/>
      <c r="N114" s="275"/>
      <c r="O114" s="275"/>
      <c r="P114" s="275"/>
      <c r="Q114" s="275"/>
      <c r="R114" s="275"/>
      <c r="S114" s="275"/>
      <c r="T114" s="275"/>
      <c r="U114" s="275"/>
      <c r="V114" s="275"/>
      <c r="W114" s="275"/>
      <c r="X114" s="275"/>
      <c r="Y114" s="275"/>
      <c r="Z114" s="275"/>
      <c r="AA114" s="275"/>
      <c r="AB114" s="275"/>
      <c r="AC114" s="275"/>
      <c r="AD114" s="275"/>
    </row>
    <row r="115" ht="20.25" customHeight="1">
      <c r="A115" s="275"/>
      <c r="B115" s="275"/>
      <c r="C115" s="275"/>
      <c r="D115" s="275"/>
      <c r="E115" s="275"/>
      <c r="F115" s="275"/>
      <c r="G115" s="275"/>
      <c r="H115" s="275"/>
      <c r="I115" s="275"/>
      <c r="J115" s="275"/>
      <c r="K115" s="275"/>
      <c r="L115" s="275"/>
      <c r="M115" s="275"/>
      <c r="N115" s="275"/>
      <c r="O115" s="275"/>
      <c r="P115" s="275"/>
      <c r="Q115" s="275"/>
      <c r="R115" s="275"/>
      <c r="S115" s="275"/>
      <c r="T115" s="275"/>
      <c r="U115" s="275"/>
      <c r="V115" s="275"/>
      <c r="W115" s="275"/>
      <c r="X115" s="275"/>
      <c r="Y115" s="275"/>
      <c r="Z115" s="275"/>
      <c r="AA115" s="275"/>
      <c r="AB115" s="275"/>
      <c r="AC115" s="275"/>
      <c r="AD115" s="275"/>
    </row>
    <row r="116" ht="20.25" customHeight="1">
      <c r="A116" s="275"/>
      <c r="B116" s="275"/>
      <c r="C116" s="275"/>
      <c r="D116" s="275"/>
      <c r="E116" s="275"/>
      <c r="F116" s="275"/>
      <c r="G116" s="275"/>
      <c r="H116" s="275"/>
      <c r="I116" s="275"/>
      <c r="J116" s="275"/>
      <c r="K116" s="275"/>
      <c r="L116" s="275"/>
      <c r="M116" s="275"/>
      <c r="N116" s="275"/>
      <c r="O116" s="275"/>
      <c r="P116" s="275"/>
      <c r="Q116" s="275"/>
      <c r="R116" s="275"/>
      <c r="S116" s="275"/>
      <c r="T116" s="275"/>
      <c r="U116" s="275"/>
      <c r="V116" s="275"/>
      <c r="W116" s="275"/>
      <c r="X116" s="275"/>
      <c r="Y116" s="275"/>
      <c r="Z116" s="275"/>
      <c r="AA116" s="275"/>
      <c r="AB116" s="275"/>
      <c r="AC116" s="275"/>
      <c r="AD116" s="275"/>
    </row>
    <row r="117" ht="20.25" customHeight="1">
      <c r="A117" s="275"/>
      <c r="B117" s="275"/>
      <c r="C117" s="275"/>
      <c r="D117" s="275"/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  <c r="P117" s="275"/>
      <c r="Q117" s="275"/>
      <c r="R117" s="275"/>
      <c r="S117" s="275"/>
      <c r="T117" s="275"/>
      <c r="U117" s="275"/>
      <c r="V117" s="275"/>
      <c r="W117" s="275"/>
      <c r="X117" s="275"/>
      <c r="Y117" s="275"/>
      <c r="Z117" s="275"/>
      <c r="AA117" s="275"/>
      <c r="AB117" s="275"/>
      <c r="AC117" s="275"/>
      <c r="AD117" s="275"/>
    </row>
    <row r="118" ht="20.25" customHeight="1">
      <c r="A118" s="275"/>
      <c r="B118" s="275"/>
      <c r="C118" s="275"/>
      <c r="D118" s="275"/>
      <c r="E118" s="275"/>
      <c r="F118" s="275"/>
      <c r="G118" s="275"/>
      <c r="H118" s="275"/>
      <c r="I118" s="275"/>
      <c r="J118" s="275"/>
      <c r="K118" s="275"/>
      <c r="L118" s="275"/>
      <c r="M118" s="275"/>
      <c r="N118" s="275"/>
      <c r="O118" s="275"/>
      <c r="P118" s="275"/>
      <c r="Q118" s="275"/>
      <c r="R118" s="275"/>
      <c r="S118" s="275"/>
      <c r="T118" s="275"/>
      <c r="U118" s="275"/>
      <c r="V118" s="275"/>
      <c r="W118" s="275"/>
      <c r="X118" s="275"/>
      <c r="Y118" s="275"/>
      <c r="Z118" s="275"/>
      <c r="AA118" s="275"/>
      <c r="AB118" s="275"/>
      <c r="AC118" s="275"/>
      <c r="AD118" s="275"/>
    </row>
    <row r="119" ht="20.25" customHeight="1">
      <c r="A119" s="275"/>
      <c r="B119" s="275"/>
      <c r="C119" s="275"/>
      <c r="D119" s="275"/>
      <c r="E119" s="275"/>
      <c r="F119" s="275"/>
      <c r="G119" s="275"/>
      <c r="H119" s="275"/>
      <c r="I119" s="275"/>
      <c r="J119" s="275"/>
      <c r="K119" s="275"/>
      <c r="L119" s="275"/>
      <c r="M119" s="275"/>
      <c r="N119" s="275"/>
      <c r="O119" s="275"/>
      <c r="P119" s="275"/>
      <c r="Q119" s="275"/>
      <c r="R119" s="275"/>
      <c r="S119" s="275"/>
      <c r="T119" s="275"/>
      <c r="U119" s="275"/>
      <c r="V119" s="275"/>
      <c r="W119" s="275"/>
      <c r="X119" s="275"/>
      <c r="Y119" s="275"/>
      <c r="Z119" s="275"/>
      <c r="AA119" s="275"/>
      <c r="AB119" s="275"/>
      <c r="AC119" s="275"/>
      <c r="AD119" s="275"/>
    </row>
    <row r="120" ht="20.25" customHeight="1">
      <c r="A120" s="275"/>
      <c r="B120" s="275"/>
      <c r="C120" s="275"/>
      <c r="D120" s="275"/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  <c r="Z120" s="275"/>
      <c r="AA120" s="275"/>
      <c r="AB120" s="275"/>
      <c r="AC120" s="275"/>
      <c r="AD120" s="275"/>
    </row>
    <row r="121" ht="20.25" customHeight="1">
      <c r="A121" s="275"/>
      <c r="B121" s="275"/>
      <c r="C121" s="275"/>
      <c r="D121" s="275"/>
      <c r="E121" s="275"/>
      <c r="F121" s="275"/>
      <c r="G121" s="275"/>
      <c r="H121" s="275"/>
      <c r="I121" s="275"/>
      <c r="J121" s="275"/>
      <c r="K121" s="275"/>
      <c r="L121" s="275"/>
      <c r="M121" s="275"/>
      <c r="N121" s="275"/>
      <c r="O121" s="275"/>
      <c r="P121" s="275"/>
      <c r="Q121" s="275"/>
      <c r="R121" s="275"/>
      <c r="S121" s="275"/>
      <c r="T121" s="275"/>
      <c r="U121" s="275"/>
      <c r="V121" s="275"/>
      <c r="W121" s="275"/>
      <c r="X121" s="275"/>
      <c r="Y121" s="275"/>
      <c r="Z121" s="275"/>
      <c r="AA121" s="275"/>
      <c r="AB121" s="275"/>
      <c r="AC121" s="275"/>
      <c r="AD121" s="275"/>
    </row>
    <row r="122" ht="20.25" customHeight="1">
      <c r="A122" s="275"/>
      <c r="B122" s="275"/>
      <c r="C122" s="275"/>
      <c r="D122" s="275"/>
      <c r="E122" s="275"/>
      <c r="F122" s="275"/>
      <c r="G122" s="275"/>
      <c r="H122" s="275"/>
      <c r="I122" s="275"/>
      <c r="J122" s="275"/>
      <c r="K122" s="275"/>
      <c r="L122" s="275"/>
      <c r="M122" s="275"/>
      <c r="N122" s="275"/>
      <c r="O122" s="275"/>
      <c r="P122" s="275"/>
      <c r="Q122" s="275"/>
      <c r="R122" s="275"/>
      <c r="S122" s="275"/>
      <c r="T122" s="275"/>
      <c r="U122" s="275"/>
      <c r="V122" s="275"/>
      <c r="W122" s="275"/>
      <c r="X122" s="275"/>
      <c r="Y122" s="275"/>
      <c r="Z122" s="275"/>
      <c r="AA122" s="275"/>
      <c r="AB122" s="275"/>
      <c r="AC122" s="275"/>
      <c r="AD122" s="275"/>
    </row>
    <row r="123" ht="20.25" customHeight="1">
      <c r="A123" s="275"/>
      <c r="B123" s="275"/>
      <c r="C123" s="275"/>
      <c r="D123" s="275"/>
      <c r="E123" s="275"/>
      <c r="F123" s="275"/>
      <c r="G123" s="275"/>
      <c r="H123" s="275"/>
      <c r="I123" s="275"/>
      <c r="J123" s="275"/>
      <c r="K123" s="275"/>
      <c r="L123" s="275"/>
      <c r="M123" s="275"/>
      <c r="N123" s="275"/>
      <c r="O123" s="275"/>
      <c r="P123" s="275"/>
      <c r="Q123" s="275"/>
      <c r="R123" s="275"/>
      <c r="S123" s="275"/>
      <c r="T123" s="275"/>
      <c r="U123" s="275"/>
      <c r="V123" s="275"/>
      <c r="W123" s="275"/>
      <c r="X123" s="275"/>
      <c r="Y123" s="275"/>
      <c r="Z123" s="275"/>
      <c r="AA123" s="275"/>
      <c r="AB123" s="275"/>
      <c r="AC123" s="275"/>
      <c r="AD123" s="275"/>
    </row>
    <row r="124" ht="20.25" customHeight="1">
      <c r="A124" s="275"/>
      <c r="B124" s="275"/>
      <c r="C124" s="275"/>
      <c r="D124" s="275"/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275"/>
      <c r="P124" s="275"/>
      <c r="Q124" s="275"/>
      <c r="R124" s="275"/>
      <c r="S124" s="275"/>
      <c r="T124" s="275"/>
      <c r="U124" s="275"/>
      <c r="V124" s="275"/>
      <c r="W124" s="275"/>
      <c r="X124" s="275"/>
      <c r="Y124" s="275"/>
      <c r="Z124" s="275"/>
      <c r="AA124" s="275"/>
      <c r="AB124" s="275"/>
      <c r="AC124" s="275"/>
      <c r="AD124" s="275"/>
    </row>
    <row r="125" ht="20.25" customHeight="1">
      <c r="A125" s="275"/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  <c r="L125" s="275"/>
      <c r="M125" s="275"/>
      <c r="N125" s="275"/>
      <c r="O125" s="275"/>
      <c r="P125" s="275"/>
      <c r="Q125" s="275"/>
      <c r="R125" s="275"/>
      <c r="S125" s="275"/>
      <c r="T125" s="275"/>
      <c r="U125" s="275"/>
      <c r="V125" s="275"/>
      <c r="W125" s="275"/>
      <c r="X125" s="275"/>
      <c r="Y125" s="275"/>
      <c r="Z125" s="275"/>
      <c r="AA125" s="275"/>
      <c r="AB125" s="275"/>
      <c r="AC125" s="275"/>
      <c r="AD125" s="275"/>
    </row>
    <row r="126" ht="20.25" customHeight="1">
      <c r="A126" s="275"/>
      <c r="B126" s="275"/>
      <c r="C126" s="275"/>
      <c r="D126" s="275"/>
      <c r="E126" s="275"/>
      <c r="F126" s="275"/>
      <c r="G126" s="275"/>
      <c r="H126" s="275"/>
      <c r="I126" s="275"/>
      <c r="J126" s="275"/>
      <c r="K126" s="275"/>
      <c r="L126" s="275"/>
      <c r="M126" s="275"/>
      <c r="N126" s="275"/>
      <c r="O126" s="275"/>
      <c r="P126" s="275"/>
      <c r="Q126" s="275"/>
      <c r="R126" s="275"/>
      <c r="S126" s="275"/>
      <c r="T126" s="275"/>
      <c r="U126" s="275"/>
      <c r="V126" s="275"/>
      <c r="W126" s="275"/>
      <c r="X126" s="275"/>
      <c r="Y126" s="275"/>
      <c r="Z126" s="275"/>
      <c r="AA126" s="275"/>
      <c r="AB126" s="275"/>
      <c r="AC126" s="275"/>
      <c r="AD126" s="275"/>
    </row>
    <row r="127" ht="20.25" customHeight="1">
      <c r="A127" s="275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5"/>
      <c r="R127" s="275"/>
      <c r="S127" s="275"/>
      <c r="T127" s="275"/>
      <c r="U127" s="275"/>
      <c r="V127" s="275"/>
      <c r="W127" s="275"/>
      <c r="X127" s="275"/>
      <c r="Y127" s="275"/>
      <c r="Z127" s="275"/>
      <c r="AA127" s="275"/>
      <c r="AB127" s="275"/>
      <c r="AC127" s="275"/>
      <c r="AD127" s="275"/>
    </row>
    <row r="128" ht="20.25" customHeight="1">
      <c r="A128" s="275"/>
      <c r="B128" s="275"/>
      <c r="C128" s="275"/>
      <c r="D128" s="275"/>
      <c r="E128" s="275"/>
      <c r="F128" s="275"/>
      <c r="G128" s="275"/>
      <c r="H128" s="275"/>
      <c r="I128" s="275"/>
      <c r="J128" s="275"/>
      <c r="K128" s="275"/>
      <c r="L128" s="275"/>
      <c r="M128" s="275"/>
      <c r="N128" s="275"/>
      <c r="O128" s="275"/>
      <c r="P128" s="275"/>
      <c r="Q128" s="275"/>
      <c r="R128" s="275"/>
      <c r="S128" s="275"/>
      <c r="T128" s="275"/>
      <c r="U128" s="275"/>
      <c r="V128" s="275"/>
      <c r="W128" s="275"/>
      <c r="X128" s="275"/>
      <c r="Y128" s="275"/>
      <c r="Z128" s="275"/>
      <c r="AA128" s="275"/>
      <c r="AB128" s="275"/>
      <c r="AC128" s="275"/>
      <c r="AD128" s="275"/>
    </row>
    <row r="129" ht="20.25" customHeight="1">
      <c r="A129" s="275"/>
      <c r="B129" s="275"/>
      <c r="C129" s="275"/>
      <c r="D129" s="275"/>
      <c r="E129" s="275"/>
      <c r="F129" s="275"/>
      <c r="G129" s="275"/>
      <c r="H129" s="275"/>
      <c r="I129" s="275"/>
      <c r="J129" s="275"/>
      <c r="K129" s="275"/>
      <c r="L129" s="275"/>
      <c r="M129" s="275"/>
      <c r="N129" s="275"/>
      <c r="O129" s="275"/>
      <c r="P129" s="275"/>
      <c r="Q129" s="275"/>
      <c r="R129" s="275"/>
      <c r="S129" s="275"/>
      <c r="T129" s="275"/>
      <c r="U129" s="275"/>
      <c r="V129" s="275"/>
      <c r="W129" s="275"/>
      <c r="X129" s="275"/>
      <c r="Y129" s="275"/>
      <c r="Z129" s="275"/>
      <c r="AA129" s="275"/>
      <c r="AB129" s="275"/>
      <c r="AC129" s="275"/>
      <c r="AD129" s="275"/>
    </row>
    <row r="130" ht="20.25" customHeight="1">
      <c r="A130" s="275"/>
      <c r="B130" s="275"/>
      <c r="C130" s="275"/>
      <c r="D130" s="275"/>
      <c r="E130" s="275"/>
      <c r="F130" s="275"/>
      <c r="G130" s="275"/>
      <c r="H130" s="275"/>
      <c r="I130" s="275"/>
      <c r="J130" s="275"/>
      <c r="K130" s="275"/>
      <c r="L130" s="275"/>
      <c r="M130" s="275"/>
      <c r="N130" s="275"/>
      <c r="O130" s="275"/>
      <c r="P130" s="275"/>
      <c r="Q130" s="275"/>
      <c r="R130" s="275"/>
      <c r="S130" s="275"/>
      <c r="T130" s="275"/>
      <c r="U130" s="275"/>
      <c r="V130" s="275"/>
      <c r="W130" s="275"/>
      <c r="X130" s="275"/>
      <c r="Y130" s="275"/>
      <c r="Z130" s="275"/>
      <c r="AA130" s="275"/>
      <c r="AB130" s="275"/>
      <c r="AC130" s="275"/>
      <c r="AD130" s="275"/>
    </row>
    <row r="131" ht="20.25" customHeight="1">
      <c r="A131" s="275"/>
      <c r="B131" s="275"/>
      <c r="C131" s="275"/>
      <c r="D131" s="275"/>
      <c r="E131" s="275"/>
      <c r="F131" s="275"/>
      <c r="G131" s="275"/>
      <c r="H131" s="275"/>
      <c r="I131" s="275"/>
      <c r="J131" s="275"/>
      <c r="K131" s="275"/>
      <c r="L131" s="275"/>
      <c r="M131" s="275"/>
      <c r="N131" s="275"/>
      <c r="O131" s="275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  <c r="Z131" s="275"/>
      <c r="AA131" s="275"/>
      <c r="AB131" s="275"/>
      <c r="AC131" s="275"/>
      <c r="AD131" s="275"/>
    </row>
    <row r="132" ht="20.25" customHeight="1">
      <c r="A132" s="275"/>
      <c r="B132" s="275"/>
      <c r="C132" s="275"/>
      <c r="D132" s="275"/>
      <c r="E132" s="275"/>
      <c r="F132" s="275"/>
      <c r="G132" s="275"/>
      <c r="H132" s="275"/>
      <c r="I132" s="275"/>
      <c r="J132" s="275"/>
      <c r="K132" s="275"/>
      <c r="L132" s="275"/>
      <c r="M132" s="275"/>
      <c r="N132" s="275"/>
      <c r="O132" s="275"/>
      <c r="P132" s="275"/>
      <c r="Q132" s="275"/>
      <c r="R132" s="275"/>
      <c r="S132" s="275"/>
      <c r="T132" s="275"/>
      <c r="U132" s="275"/>
      <c r="V132" s="275"/>
      <c r="W132" s="275"/>
      <c r="X132" s="275"/>
      <c r="Y132" s="275"/>
      <c r="Z132" s="275"/>
      <c r="AA132" s="275"/>
      <c r="AB132" s="275"/>
      <c r="AC132" s="275"/>
      <c r="AD132" s="275"/>
    </row>
    <row r="133" ht="20.25" customHeight="1">
      <c r="A133" s="275"/>
      <c r="B133" s="275"/>
      <c r="C133" s="275"/>
      <c r="D133" s="275"/>
      <c r="E133" s="275"/>
      <c r="F133" s="275"/>
      <c r="G133" s="275"/>
      <c r="H133" s="275"/>
      <c r="I133" s="275"/>
      <c r="J133" s="275"/>
      <c r="K133" s="275"/>
      <c r="L133" s="275"/>
      <c r="M133" s="275"/>
      <c r="N133" s="275"/>
      <c r="O133" s="275"/>
      <c r="P133" s="275"/>
      <c r="Q133" s="275"/>
      <c r="R133" s="275"/>
      <c r="S133" s="275"/>
      <c r="T133" s="275"/>
      <c r="U133" s="275"/>
      <c r="V133" s="275"/>
      <c r="W133" s="275"/>
      <c r="X133" s="275"/>
      <c r="Y133" s="275"/>
      <c r="Z133" s="275"/>
      <c r="AA133" s="275"/>
      <c r="AB133" s="275"/>
      <c r="AC133" s="275"/>
      <c r="AD133" s="275"/>
    </row>
    <row r="134" ht="20.25" customHeight="1">
      <c r="A134" s="275"/>
      <c r="B134" s="275"/>
      <c r="C134" s="275"/>
      <c r="D134" s="275"/>
      <c r="E134" s="275"/>
      <c r="F134" s="275"/>
      <c r="G134" s="275"/>
      <c r="H134" s="275"/>
      <c r="I134" s="275"/>
      <c r="J134" s="275"/>
      <c r="K134" s="275"/>
      <c r="L134" s="275"/>
      <c r="M134" s="275"/>
      <c r="N134" s="275"/>
      <c r="O134" s="275"/>
      <c r="P134" s="275"/>
      <c r="Q134" s="275"/>
      <c r="R134" s="275"/>
      <c r="S134" s="275"/>
      <c r="T134" s="275"/>
      <c r="U134" s="275"/>
      <c r="V134" s="275"/>
      <c r="W134" s="275"/>
      <c r="X134" s="275"/>
      <c r="Y134" s="275"/>
      <c r="Z134" s="275"/>
      <c r="AA134" s="275"/>
      <c r="AB134" s="275"/>
      <c r="AC134" s="275"/>
      <c r="AD134" s="275"/>
    </row>
    <row r="135" ht="20.25" customHeight="1">
      <c r="A135" s="275"/>
      <c r="B135" s="275"/>
      <c r="C135" s="275"/>
      <c r="D135" s="275"/>
      <c r="E135" s="275"/>
      <c r="F135" s="275"/>
      <c r="G135" s="275"/>
      <c r="H135" s="275"/>
      <c r="I135" s="275"/>
      <c r="J135" s="275"/>
      <c r="K135" s="275"/>
      <c r="L135" s="275"/>
      <c r="M135" s="275"/>
      <c r="N135" s="275"/>
      <c r="O135" s="275"/>
      <c r="P135" s="275"/>
      <c r="Q135" s="275"/>
      <c r="R135" s="275"/>
      <c r="S135" s="275"/>
      <c r="T135" s="275"/>
      <c r="U135" s="275"/>
      <c r="V135" s="275"/>
      <c r="W135" s="275"/>
      <c r="X135" s="275"/>
      <c r="Y135" s="275"/>
      <c r="Z135" s="275"/>
      <c r="AA135" s="275"/>
      <c r="AB135" s="275"/>
      <c r="AC135" s="275"/>
      <c r="AD135" s="275"/>
    </row>
    <row r="136" ht="20.25" customHeight="1">
      <c r="A136" s="275"/>
      <c r="B136" s="275"/>
      <c r="C136" s="275"/>
      <c r="D136" s="275"/>
      <c r="E136" s="275"/>
      <c r="F136" s="275"/>
      <c r="G136" s="275"/>
      <c r="H136" s="275"/>
      <c r="I136" s="275"/>
      <c r="J136" s="275"/>
      <c r="K136" s="275"/>
      <c r="L136" s="275"/>
      <c r="M136" s="275"/>
      <c r="N136" s="275"/>
      <c r="O136" s="275"/>
      <c r="P136" s="275"/>
      <c r="Q136" s="275"/>
      <c r="R136" s="275"/>
      <c r="S136" s="275"/>
      <c r="T136" s="275"/>
      <c r="U136" s="275"/>
      <c r="V136" s="275"/>
      <c r="W136" s="275"/>
      <c r="X136" s="275"/>
      <c r="Y136" s="275"/>
      <c r="Z136" s="275"/>
      <c r="AA136" s="275"/>
      <c r="AB136" s="275"/>
      <c r="AC136" s="275"/>
      <c r="AD136" s="275"/>
    </row>
    <row r="137" ht="20.25" customHeight="1">
      <c r="A137" s="275"/>
      <c r="B137" s="275"/>
      <c r="C137" s="275"/>
      <c r="D137" s="275"/>
      <c r="E137" s="275"/>
      <c r="F137" s="275"/>
      <c r="G137" s="275"/>
      <c r="H137" s="275"/>
      <c r="I137" s="275"/>
      <c r="J137" s="275"/>
      <c r="K137" s="275"/>
      <c r="L137" s="275"/>
      <c r="M137" s="275"/>
      <c r="N137" s="275"/>
      <c r="O137" s="275"/>
      <c r="P137" s="275"/>
      <c r="Q137" s="275"/>
      <c r="R137" s="275"/>
      <c r="S137" s="275"/>
      <c r="T137" s="275"/>
      <c r="U137" s="275"/>
      <c r="V137" s="275"/>
      <c r="W137" s="275"/>
      <c r="X137" s="275"/>
      <c r="Y137" s="275"/>
      <c r="Z137" s="275"/>
      <c r="AA137" s="275"/>
      <c r="AB137" s="275"/>
      <c r="AC137" s="275"/>
      <c r="AD137" s="275"/>
    </row>
    <row r="138" ht="20.25" customHeight="1">
      <c r="A138" s="275"/>
      <c r="B138" s="275"/>
      <c r="C138" s="275"/>
      <c r="D138" s="275"/>
      <c r="E138" s="275"/>
      <c r="F138" s="275"/>
      <c r="G138" s="275"/>
      <c r="H138" s="275"/>
      <c r="I138" s="275"/>
      <c r="J138" s="275"/>
      <c r="K138" s="275"/>
      <c r="L138" s="275"/>
      <c r="M138" s="275"/>
      <c r="N138" s="275"/>
      <c r="O138" s="275"/>
      <c r="P138" s="275"/>
      <c r="Q138" s="275"/>
      <c r="R138" s="275"/>
      <c r="S138" s="275"/>
      <c r="T138" s="275"/>
      <c r="U138" s="275"/>
      <c r="V138" s="275"/>
      <c r="W138" s="275"/>
      <c r="X138" s="275"/>
      <c r="Y138" s="275"/>
      <c r="Z138" s="275"/>
      <c r="AA138" s="275"/>
      <c r="AB138" s="275"/>
      <c r="AC138" s="275"/>
      <c r="AD138" s="275"/>
    </row>
    <row r="139" ht="20.25" customHeight="1">
      <c r="A139" s="275"/>
      <c r="B139" s="275"/>
      <c r="C139" s="275"/>
      <c r="D139" s="275"/>
      <c r="E139" s="275"/>
      <c r="F139" s="275"/>
      <c r="G139" s="275"/>
      <c r="H139" s="275"/>
      <c r="I139" s="275"/>
      <c r="J139" s="275"/>
      <c r="K139" s="275"/>
      <c r="L139" s="275"/>
      <c r="M139" s="275"/>
      <c r="N139" s="275"/>
      <c r="O139" s="275"/>
      <c r="P139" s="275"/>
      <c r="Q139" s="275"/>
      <c r="R139" s="275"/>
      <c r="S139" s="275"/>
      <c r="T139" s="275"/>
      <c r="U139" s="275"/>
      <c r="V139" s="275"/>
      <c r="W139" s="275"/>
      <c r="X139" s="275"/>
      <c r="Y139" s="275"/>
      <c r="Z139" s="275"/>
      <c r="AA139" s="275"/>
      <c r="AB139" s="275"/>
      <c r="AC139" s="275"/>
      <c r="AD139" s="275"/>
    </row>
    <row r="140" ht="20.25" customHeight="1">
      <c r="A140" s="275"/>
      <c r="B140" s="275"/>
      <c r="C140" s="275"/>
      <c r="D140" s="275"/>
      <c r="E140" s="275"/>
      <c r="F140" s="275"/>
      <c r="G140" s="275"/>
      <c r="H140" s="275"/>
      <c r="I140" s="275"/>
      <c r="J140" s="275"/>
      <c r="K140" s="275"/>
      <c r="L140" s="275"/>
      <c r="M140" s="275"/>
      <c r="N140" s="275"/>
      <c r="O140" s="275"/>
      <c r="P140" s="275"/>
      <c r="Q140" s="275"/>
      <c r="R140" s="275"/>
      <c r="S140" s="275"/>
      <c r="T140" s="275"/>
      <c r="U140" s="275"/>
      <c r="V140" s="275"/>
      <c r="W140" s="275"/>
      <c r="X140" s="275"/>
      <c r="Y140" s="275"/>
      <c r="Z140" s="275"/>
      <c r="AA140" s="275"/>
      <c r="AB140" s="275"/>
      <c r="AC140" s="275"/>
      <c r="AD140" s="275"/>
    </row>
    <row r="141" ht="20.25" customHeight="1">
      <c r="A141" s="275"/>
      <c r="B141" s="275"/>
      <c r="C141" s="275"/>
      <c r="D141" s="275"/>
      <c r="E141" s="275"/>
      <c r="F141" s="275"/>
      <c r="G141" s="275"/>
      <c r="H141" s="275"/>
      <c r="I141" s="275"/>
      <c r="J141" s="275"/>
      <c r="K141" s="275"/>
      <c r="L141" s="275"/>
      <c r="M141" s="275"/>
      <c r="N141" s="275"/>
      <c r="O141" s="275"/>
      <c r="P141" s="275"/>
      <c r="Q141" s="275"/>
      <c r="R141" s="275"/>
      <c r="S141" s="275"/>
      <c r="T141" s="275"/>
      <c r="U141" s="275"/>
      <c r="V141" s="275"/>
      <c r="W141" s="275"/>
      <c r="X141" s="275"/>
      <c r="Y141" s="275"/>
      <c r="Z141" s="275"/>
      <c r="AA141" s="275"/>
      <c r="AB141" s="275"/>
      <c r="AC141" s="275"/>
      <c r="AD141" s="275"/>
    </row>
    <row r="142" ht="20.25" customHeight="1">
      <c r="A142" s="275"/>
      <c r="B142" s="275"/>
      <c r="C142" s="275"/>
      <c r="D142" s="275"/>
      <c r="E142" s="275"/>
      <c r="F142" s="275"/>
      <c r="G142" s="275"/>
      <c r="H142" s="275"/>
      <c r="I142" s="275"/>
      <c r="J142" s="275"/>
      <c r="K142" s="275"/>
      <c r="L142" s="275"/>
      <c r="M142" s="275"/>
      <c r="N142" s="275"/>
      <c r="O142" s="275"/>
      <c r="P142" s="275"/>
      <c r="Q142" s="275"/>
      <c r="R142" s="275"/>
      <c r="S142" s="275"/>
      <c r="T142" s="275"/>
      <c r="U142" s="275"/>
      <c r="V142" s="275"/>
      <c r="W142" s="275"/>
      <c r="X142" s="275"/>
      <c r="Y142" s="275"/>
      <c r="Z142" s="275"/>
      <c r="AA142" s="275"/>
      <c r="AB142" s="275"/>
      <c r="AC142" s="275"/>
      <c r="AD142" s="275"/>
    </row>
    <row r="143" ht="20.25" customHeight="1">
      <c r="A143" s="275"/>
      <c r="B143" s="275"/>
      <c r="C143" s="275"/>
      <c r="D143" s="275"/>
      <c r="E143" s="275"/>
      <c r="F143" s="275"/>
      <c r="G143" s="275"/>
      <c r="H143" s="275"/>
      <c r="I143" s="275"/>
      <c r="J143" s="275"/>
      <c r="K143" s="275"/>
      <c r="L143" s="275"/>
      <c r="M143" s="275"/>
      <c r="N143" s="275"/>
      <c r="O143" s="275"/>
      <c r="P143" s="275"/>
      <c r="Q143" s="275"/>
      <c r="R143" s="275"/>
      <c r="S143" s="275"/>
      <c r="T143" s="275"/>
      <c r="U143" s="275"/>
      <c r="V143" s="275"/>
      <c r="W143" s="275"/>
      <c r="X143" s="275"/>
      <c r="Y143" s="275"/>
      <c r="Z143" s="275"/>
      <c r="AA143" s="275"/>
      <c r="AB143" s="275"/>
      <c r="AC143" s="275"/>
      <c r="AD143" s="275"/>
    </row>
    <row r="144" ht="20.25" customHeight="1">
      <c r="A144" s="275"/>
      <c r="B144" s="275"/>
      <c r="C144" s="275"/>
      <c r="D144" s="275"/>
      <c r="E144" s="275"/>
      <c r="F144" s="275"/>
      <c r="G144" s="275"/>
      <c r="H144" s="275"/>
      <c r="I144" s="275"/>
      <c r="J144" s="275"/>
      <c r="K144" s="275"/>
      <c r="L144" s="275"/>
      <c r="M144" s="275"/>
      <c r="N144" s="275"/>
      <c r="O144" s="275"/>
      <c r="P144" s="275"/>
      <c r="Q144" s="275"/>
      <c r="R144" s="275"/>
      <c r="S144" s="275"/>
      <c r="T144" s="275"/>
      <c r="U144" s="275"/>
      <c r="V144" s="275"/>
      <c r="W144" s="275"/>
      <c r="X144" s="275"/>
      <c r="Y144" s="275"/>
      <c r="Z144" s="275"/>
      <c r="AA144" s="275"/>
      <c r="AB144" s="275"/>
      <c r="AC144" s="275"/>
      <c r="AD144" s="275"/>
    </row>
    <row r="145" ht="20.25" customHeight="1">
      <c r="A145" s="275"/>
      <c r="B145" s="275"/>
      <c r="C145" s="275"/>
      <c r="D145" s="275"/>
      <c r="E145" s="275"/>
      <c r="F145" s="275"/>
      <c r="G145" s="275"/>
      <c r="H145" s="275"/>
      <c r="I145" s="275"/>
      <c r="J145" s="275"/>
      <c r="K145" s="275"/>
      <c r="L145" s="275"/>
      <c r="M145" s="275"/>
      <c r="N145" s="275"/>
      <c r="O145" s="275"/>
      <c r="P145" s="275"/>
      <c r="Q145" s="275"/>
      <c r="R145" s="275"/>
      <c r="S145" s="275"/>
      <c r="T145" s="275"/>
      <c r="U145" s="275"/>
      <c r="V145" s="275"/>
      <c r="W145" s="275"/>
      <c r="X145" s="275"/>
      <c r="Y145" s="275"/>
      <c r="Z145" s="275"/>
      <c r="AA145" s="275"/>
      <c r="AB145" s="275"/>
      <c r="AC145" s="275"/>
      <c r="AD145" s="275"/>
    </row>
    <row r="146" ht="20.25" customHeight="1">
      <c r="A146" s="275"/>
      <c r="B146" s="275"/>
      <c r="C146" s="275"/>
      <c r="D146" s="275"/>
      <c r="E146" s="275"/>
      <c r="F146" s="275"/>
      <c r="G146" s="275"/>
      <c r="H146" s="275"/>
      <c r="I146" s="275"/>
      <c r="J146" s="275"/>
      <c r="K146" s="275"/>
      <c r="L146" s="275"/>
      <c r="M146" s="275"/>
      <c r="N146" s="275"/>
      <c r="O146" s="275"/>
      <c r="P146" s="275"/>
      <c r="Q146" s="275"/>
      <c r="R146" s="275"/>
      <c r="S146" s="275"/>
      <c r="T146" s="275"/>
      <c r="U146" s="275"/>
      <c r="V146" s="275"/>
      <c r="W146" s="275"/>
      <c r="X146" s="275"/>
      <c r="Y146" s="275"/>
      <c r="Z146" s="275"/>
      <c r="AA146" s="275"/>
      <c r="AB146" s="275"/>
      <c r="AC146" s="275"/>
      <c r="AD146" s="275"/>
    </row>
    <row r="147" ht="20.25" customHeight="1">
      <c r="A147" s="275"/>
      <c r="B147" s="275"/>
      <c r="C147" s="275"/>
      <c r="D147" s="275"/>
      <c r="E147" s="275"/>
      <c r="F147" s="275"/>
      <c r="G147" s="275"/>
      <c r="H147" s="275"/>
      <c r="I147" s="275"/>
      <c r="J147" s="275"/>
      <c r="K147" s="275"/>
      <c r="L147" s="275"/>
      <c r="M147" s="275"/>
      <c r="N147" s="275"/>
      <c r="O147" s="275"/>
      <c r="P147" s="275"/>
      <c r="Q147" s="275"/>
      <c r="R147" s="275"/>
      <c r="S147" s="275"/>
      <c r="T147" s="275"/>
      <c r="U147" s="275"/>
      <c r="V147" s="275"/>
      <c r="W147" s="275"/>
      <c r="X147" s="275"/>
      <c r="Y147" s="275"/>
      <c r="Z147" s="275"/>
      <c r="AA147" s="275"/>
      <c r="AB147" s="275"/>
      <c r="AC147" s="275"/>
      <c r="AD147" s="275"/>
    </row>
    <row r="148" ht="20.25" customHeight="1">
      <c r="A148" s="275"/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  <c r="AA148" s="275"/>
      <c r="AB148" s="275"/>
      <c r="AC148" s="275"/>
      <c r="AD148" s="275"/>
    </row>
    <row r="149" ht="20.25" customHeight="1">
      <c r="A149" s="275"/>
      <c r="B149" s="275"/>
      <c r="C149" s="275"/>
      <c r="D149" s="275"/>
      <c r="E149" s="275"/>
      <c r="F149" s="275"/>
      <c r="G149" s="275"/>
      <c r="H149" s="275"/>
      <c r="I149" s="275"/>
      <c r="J149" s="275"/>
      <c r="K149" s="275"/>
      <c r="L149" s="275"/>
      <c r="M149" s="275"/>
      <c r="N149" s="275"/>
      <c r="O149" s="275"/>
      <c r="P149" s="275"/>
      <c r="Q149" s="275"/>
      <c r="R149" s="275"/>
      <c r="S149" s="275"/>
      <c r="T149" s="275"/>
      <c r="U149" s="275"/>
      <c r="V149" s="275"/>
      <c r="W149" s="275"/>
      <c r="X149" s="275"/>
      <c r="Y149" s="275"/>
      <c r="Z149" s="275"/>
      <c r="AA149" s="275"/>
      <c r="AB149" s="275"/>
      <c r="AC149" s="275"/>
      <c r="AD149" s="275"/>
    </row>
    <row r="150" ht="20.25" customHeight="1">
      <c r="A150" s="275"/>
      <c r="B150" s="275"/>
      <c r="C150" s="275"/>
      <c r="D150" s="275"/>
      <c r="E150" s="275"/>
      <c r="F150" s="275"/>
      <c r="G150" s="275"/>
      <c r="H150" s="275"/>
      <c r="I150" s="275"/>
      <c r="J150" s="275"/>
      <c r="K150" s="275"/>
      <c r="L150" s="275"/>
      <c r="M150" s="275"/>
      <c r="N150" s="275"/>
      <c r="O150" s="275"/>
      <c r="P150" s="275"/>
      <c r="Q150" s="275"/>
      <c r="R150" s="275"/>
      <c r="S150" s="275"/>
      <c r="T150" s="275"/>
      <c r="U150" s="275"/>
      <c r="V150" s="275"/>
      <c r="W150" s="275"/>
      <c r="X150" s="275"/>
      <c r="Y150" s="275"/>
      <c r="Z150" s="275"/>
      <c r="AA150" s="275"/>
      <c r="AB150" s="275"/>
      <c r="AC150" s="275"/>
      <c r="AD150" s="275"/>
    </row>
    <row r="151" ht="20.25" customHeight="1">
      <c r="A151" s="275"/>
      <c r="B151" s="275"/>
      <c r="C151" s="275"/>
      <c r="D151" s="275"/>
      <c r="E151" s="275"/>
      <c r="F151" s="275"/>
      <c r="G151" s="275"/>
      <c r="H151" s="275"/>
      <c r="I151" s="275"/>
      <c r="J151" s="275"/>
      <c r="K151" s="275"/>
      <c r="L151" s="275"/>
      <c r="M151" s="275"/>
      <c r="N151" s="275"/>
      <c r="O151" s="275"/>
      <c r="P151" s="275"/>
      <c r="Q151" s="275"/>
      <c r="R151" s="275"/>
      <c r="S151" s="275"/>
      <c r="T151" s="275"/>
      <c r="U151" s="275"/>
      <c r="V151" s="275"/>
      <c r="W151" s="275"/>
      <c r="X151" s="275"/>
      <c r="Y151" s="275"/>
      <c r="Z151" s="275"/>
      <c r="AA151" s="275"/>
      <c r="AB151" s="275"/>
      <c r="AC151" s="275"/>
      <c r="AD151" s="275"/>
    </row>
    <row r="152" ht="20.25" customHeight="1">
      <c r="A152" s="275"/>
      <c r="B152" s="275"/>
      <c r="C152" s="275"/>
      <c r="D152" s="275"/>
      <c r="E152" s="275"/>
      <c r="F152" s="275"/>
      <c r="G152" s="275"/>
      <c r="H152" s="275"/>
      <c r="I152" s="275"/>
      <c r="J152" s="275"/>
      <c r="K152" s="275"/>
      <c r="L152" s="275"/>
      <c r="M152" s="275"/>
      <c r="N152" s="275"/>
      <c r="O152" s="275"/>
      <c r="P152" s="275"/>
      <c r="Q152" s="275"/>
      <c r="R152" s="275"/>
      <c r="S152" s="275"/>
      <c r="T152" s="275"/>
      <c r="U152" s="275"/>
      <c r="V152" s="275"/>
      <c r="W152" s="275"/>
      <c r="X152" s="275"/>
      <c r="Y152" s="275"/>
      <c r="Z152" s="275"/>
      <c r="AA152" s="275"/>
      <c r="AB152" s="275"/>
      <c r="AC152" s="275"/>
      <c r="AD152" s="275"/>
    </row>
    <row r="153" ht="20.25" customHeight="1">
      <c r="A153" s="275"/>
      <c r="B153" s="275"/>
      <c r="C153" s="275"/>
      <c r="D153" s="275"/>
      <c r="E153" s="275"/>
      <c r="F153" s="275"/>
      <c r="G153" s="275"/>
      <c r="H153" s="275"/>
      <c r="I153" s="275"/>
      <c r="J153" s="275"/>
      <c r="K153" s="275"/>
      <c r="L153" s="275"/>
      <c r="M153" s="275"/>
      <c r="N153" s="275"/>
      <c r="O153" s="275"/>
      <c r="P153" s="275"/>
      <c r="Q153" s="275"/>
      <c r="R153" s="275"/>
      <c r="S153" s="275"/>
      <c r="T153" s="275"/>
      <c r="U153" s="275"/>
      <c r="V153" s="275"/>
      <c r="W153" s="275"/>
      <c r="X153" s="275"/>
      <c r="Y153" s="275"/>
      <c r="Z153" s="275"/>
      <c r="AA153" s="275"/>
      <c r="AB153" s="275"/>
      <c r="AC153" s="275"/>
      <c r="AD153" s="275"/>
    </row>
    <row r="154" ht="20.25" customHeight="1">
      <c r="A154" s="275"/>
      <c r="B154" s="275"/>
      <c r="C154" s="275"/>
      <c r="D154" s="275"/>
      <c r="E154" s="275"/>
      <c r="F154" s="275"/>
      <c r="G154" s="275"/>
      <c r="H154" s="275"/>
      <c r="I154" s="275"/>
      <c r="J154" s="275"/>
      <c r="K154" s="275"/>
      <c r="L154" s="275"/>
      <c r="M154" s="275"/>
      <c r="N154" s="275"/>
      <c r="O154" s="275"/>
      <c r="P154" s="275"/>
      <c r="Q154" s="275"/>
      <c r="R154" s="275"/>
      <c r="S154" s="275"/>
      <c r="T154" s="275"/>
      <c r="U154" s="275"/>
      <c r="V154" s="275"/>
      <c r="W154" s="275"/>
      <c r="X154" s="275"/>
      <c r="Y154" s="275"/>
      <c r="Z154" s="275"/>
      <c r="AA154" s="275"/>
      <c r="AB154" s="275"/>
      <c r="AC154" s="275"/>
      <c r="AD154" s="275"/>
    </row>
    <row r="155" ht="20.25" customHeight="1">
      <c r="A155" s="275"/>
      <c r="B155" s="275"/>
      <c r="C155" s="275"/>
      <c r="D155" s="275"/>
      <c r="E155" s="275"/>
      <c r="F155" s="275"/>
      <c r="G155" s="275"/>
      <c r="H155" s="275"/>
      <c r="I155" s="275"/>
      <c r="J155" s="275"/>
      <c r="K155" s="275"/>
      <c r="L155" s="275"/>
      <c r="M155" s="275"/>
      <c r="N155" s="275"/>
      <c r="O155" s="275"/>
      <c r="P155" s="275"/>
      <c r="Q155" s="275"/>
      <c r="R155" s="275"/>
      <c r="S155" s="275"/>
      <c r="T155" s="275"/>
      <c r="U155" s="275"/>
      <c r="V155" s="275"/>
      <c r="W155" s="275"/>
      <c r="X155" s="275"/>
      <c r="Y155" s="275"/>
      <c r="Z155" s="275"/>
      <c r="AA155" s="275"/>
      <c r="AB155" s="275"/>
      <c r="AC155" s="275"/>
      <c r="AD155" s="275"/>
    </row>
    <row r="156" ht="20.25" customHeight="1">
      <c r="A156" s="275"/>
      <c r="B156" s="275"/>
      <c r="C156" s="275"/>
      <c r="D156" s="275"/>
      <c r="E156" s="275"/>
      <c r="F156" s="275"/>
      <c r="G156" s="275"/>
      <c r="H156" s="275"/>
      <c r="I156" s="275"/>
      <c r="J156" s="275"/>
      <c r="K156" s="275"/>
      <c r="L156" s="275"/>
      <c r="M156" s="275"/>
      <c r="N156" s="275"/>
      <c r="O156" s="275"/>
      <c r="P156" s="275"/>
      <c r="Q156" s="275"/>
      <c r="R156" s="275"/>
      <c r="S156" s="275"/>
      <c r="T156" s="275"/>
      <c r="U156" s="275"/>
      <c r="V156" s="275"/>
      <c r="W156" s="275"/>
      <c r="X156" s="275"/>
      <c r="Y156" s="275"/>
      <c r="Z156" s="275"/>
      <c r="AA156" s="275"/>
      <c r="AB156" s="275"/>
      <c r="AC156" s="275"/>
      <c r="AD156" s="275"/>
    </row>
    <row r="157" ht="20.25" customHeight="1">
      <c r="A157" s="275"/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275"/>
      <c r="Q157" s="275"/>
      <c r="R157" s="275"/>
      <c r="S157" s="275"/>
      <c r="T157" s="275"/>
      <c r="U157" s="275"/>
      <c r="V157" s="275"/>
      <c r="W157" s="275"/>
      <c r="X157" s="275"/>
      <c r="Y157" s="275"/>
      <c r="Z157" s="275"/>
      <c r="AA157" s="275"/>
      <c r="AB157" s="275"/>
      <c r="AC157" s="275"/>
      <c r="AD157" s="275"/>
    </row>
    <row r="158" ht="20.25" customHeight="1">
      <c r="A158" s="275"/>
      <c r="B158" s="275"/>
      <c r="C158" s="275"/>
      <c r="D158" s="275"/>
      <c r="E158" s="275"/>
      <c r="F158" s="275"/>
      <c r="G158" s="275"/>
      <c r="H158" s="275"/>
      <c r="I158" s="275"/>
      <c r="J158" s="275"/>
      <c r="K158" s="275"/>
      <c r="L158" s="275"/>
      <c r="M158" s="275"/>
      <c r="N158" s="275"/>
      <c r="O158" s="275"/>
      <c r="P158" s="275"/>
      <c r="Q158" s="275"/>
      <c r="R158" s="275"/>
      <c r="S158" s="275"/>
      <c r="T158" s="275"/>
      <c r="U158" s="275"/>
      <c r="V158" s="275"/>
      <c r="W158" s="275"/>
      <c r="X158" s="275"/>
      <c r="Y158" s="275"/>
      <c r="Z158" s="275"/>
      <c r="AA158" s="275"/>
      <c r="AB158" s="275"/>
      <c r="AC158" s="275"/>
      <c r="AD158" s="275"/>
    </row>
    <row r="159" ht="20.25" customHeight="1">
      <c r="A159" s="275"/>
      <c r="B159" s="275"/>
      <c r="C159" s="275"/>
      <c r="D159" s="275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275"/>
      <c r="Q159" s="275"/>
      <c r="R159" s="275"/>
      <c r="S159" s="275"/>
      <c r="T159" s="275"/>
      <c r="U159" s="275"/>
      <c r="V159" s="275"/>
      <c r="W159" s="275"/>
      <c r="X159" s="275"/>
      <c r="Y159" s="275"/>
      <c r="Z159" s="275"/>
      <c r="AA159" s="275"/>
      <c r="AB159" s="275"/>
      <c r="AC159" s="275"/>
      <c r="AD159" s="275"/>
    </row>
    <row r="160" ht="20.25" customHeight="1">
      <c r="A160" s="275"/>
      <c r="B160" s="275"/>
      <c r="C160" s="275"/>
      <c r="D160" s="275"/>
      <c r="E160" s="275"/>
      <c r="F160" s="275"/>
      <c r="G160" s="275"/>
      <c r="H160" s="275"/>
      <c r="I160" s="275"/>
      <c r="J160" s="275"/>
      <c r="K160" s="275"/>
      <c r="L160" s="275"/>
      <c r="M160" s="275"/>
      <c r="N160" s="275"/>
      <c r="O160" s="275"/>
      <c r="P160" s="275"/>
      <c r="Q160" s="275"/>
      <c r="R160" s="275"/>
      <c r="S160" s="275"/>
      <c r="T160" s="275"/>
      <c r="U160" s="275"/>
      <c r="V160" s="275"/>
      <c r="W160" s="275"/>
      <c r="X160" s="275"/>
      <c r="Y160" s="275"/>
      <c r="Z160" s="275"/>
      <c r="AA160" s="275"/>
      <c r="AB160" s="275"/>
      <c r="AC160" s="275"/>
      <c r="AD160" s="275"/>
    </row>
    <row r="161" ht="20.25" customHeight="1">
      <c r="A161" s="275"/>
      <c r="B161" s="275"/>
      <c r="C161" s="275"/>
      <c r="D161" s="275"/>
      <c r="E161" s="275"/>
      <c r="F161" s="275"/>
      <c r="G161" s="275"/>
      <c r="H161" s="275"/>
      <c r="I161" s="275"/>
      <c r="J161" s="275"/>
      <c r="K161" s="275"/>
      <c r="L161" s="275"/>
      <c r="M161" s="275"/>
      <c r="N161" s="275"/>
      <c r="O161" s="275"/>
      <c r="P161" s="275"/>
      <c r="Q161" s="275"/>
      <c r="R161" s="275"/>
      <c r="S161" s="275"/>
      <c r="T161" s="275"/>
      <c r="U161" s="275"/>
      <c r="V161" s="275"/>
      <c r="W161" s="275"/>
      <c r="X161" s="275"/>
      <c r="Y161" s="275"/>
      <c r="Z161" s="275"/>
      <c r="AA161" s="275"/>
      <c r="AB161" s="275"/>
      <c r="AC161" s="275"/>
      <c r="AD161" s="275"/>
    </row>
    <row r="162" ht="20.25" customHeight="1">
      <c r="A162" s="275"/>
      <c r="B162" s="275"/>
      <c r="C162" s="275"/>
      <c r="D162" s="275"/>
      <c r="E162" s="275"/>
      <c r="F162" s="275"/>
      <c r="G162" s="275"/>
      <c r="H162" s="275"/>
      <c r="I162" s="275"/>
      <c r="J162" s="275"/>
      <c r="K162" s="275"/>
      <c r="L162" s="275"/>
      <c r="M162" s="275"/>
      <c r="N162" s="275"/>
      <c r="O162" s="275"/>
      <c r="P162" s="275"/>
      <c r="Q162" s="275"/>
      <c r="R162" s="275"/>
      <c r="S162" s="275"/>
      <c r="T162" s="275"/>
      <c r="U162" s="275"/>
      <c r="V162" s="275"/>
      <c r="W162" s="275"/>
      <c r="X162" s="275"/>
      <c r="Y162" s="275"/>
      <c r="Z162" s="275"/>
      <c r="AA162" s="275"/>
      <c r="AB162" s="275"/>
      <c r="AC162" s="275"/>
      <c r="AD162" s="275"/>
    </row>
    <row r="163" ht="20.25" customHeight="1">
      <c r="A163" s="275"/>
      <c r="B163" s="275"/>
      <c r="C163" s="275"/>
      <c r="D163" s="275"/>
      <c r="E163" s="275"/>
      <c r="F163" s="275"/>
      <c r="G163" s="275"/>
      <c r="H163" s="275"/>
      <c r="I163" s="275"/>
      <c r="J163" s="275"/>
      <c r="K163" s="275"/>
      <c r="L163" s="275"/>
      <c r="M163" s="275"/>
      <c r="N163" s="275"/>
      <c r="O163" s="275"/>
      <c r="P163" s="275"/>
      <c r="Q163" s="275"/>
      <c r="R163" s="275"/>
      <c r="S163" s="275"/>
      <c r="T163" s="275"/>
      <c r="U163" s="275"/>
      <c r="V163" s="275"/>
      <c r="W163" s="275"/>
      <c r="X163" s="275"/>
      <c r="Y163" s="275"/>
      <c r="Z163" s="275"/>
      <c r="AA163" s="275"/>
      <c r="AB163" s="275"/>
      <c r="AC163" s="275"/>
      <c r="AD163" s="275"/>
    </row>
    <row r="164" ht="20.25" customHeight="1">
      <c r="A164" s="275"/>
      <c r="B164" s="275"/>
      <c r="C164" s="275"/>
      <c r="D164" s="275"/>
      <c r="E164" s="275"/>
      <c r="F164" s="275"/>
      <c r="G164" s="275"/>
      <c r="H164" s="275"/>
      <c r="I164" s="275"/>
      <c r="J164" s="275"/>
      <c r="K164" s="275"/>
      <c r="L164" s="275"/>
      <c r="M164" s="275"/>
      <c r="N164" s="275"/>
      <c r="O164" s="275"/>
      <c r="P164" s="275"/>
      <c r="Q164" s="275"/>
      <c r="R164" s="275"/>
      <c r="S164" s="275"/>
      <c r="T164" s="275"/>
      <c r="U164" s="275"/>
      <c r="V164" s="275"/>
      <c r="W164" s="275"/>
      <c r="X164" s="275"/>
      <c r="Y164" s="275"/>
      <c r="Z164" s="275"/>
      <c r="AA164" s="275"/>
      <c r="AB164" s="275"/>
      <c r="AC164" s="275"/>
      <c r="AD164" s="275"/>
    </row>
    <row r="165" ht="20.25" customHeight="1">
      <c r="A165" s="275"/>
      <c r="B165" s="275"/>
      <c r="C165" s="275"/>
      <c r="D165" s="275"/>
      <c r="E165" s="275"/>
      <c r="F165" s="275"/>
      <c r="G165" s="275"/>
      <c r="H165" s="275"/>
      <c r="I165" s="275"/>
      <c r="J165" s="275"/>
      <c r="K165" s="275"/>
      <c r="L165" s="275"/>
      <c r="M165" s="275"/>
      <c r="N165" s="275"/>
      <c r="O165" s="275"/>
      <c r="P165" s="275"/>
      <c r="Q165" s="275"/>
      <c r="R165" s="275"/>
      <c r="S165" s="275"/>
      <c r="T165" s="275"/>
      <c r="U165" s="275"/>
      <c r="V165" s="275"/>
      <c r="W165" s="275"/>
      <c r="X165" s="275"/>
      <c r="Y165" s="275"/>
      <c r="Z165" s="275"/>
      <c r="AA165" s="275"/>
      <c r="AB165" s="275"/>
      <c r="AC165" s="275"/>
      <c r="AD165" s="275"/>
    </row>
    <row r="166" ht="20.25" customHeight="1">
      <c r="A166" s="275"/>
      <c r="B166" s="275"/>
      <c r="C166" s="275"/>
      <c r="D166" s="275"/>
      <c r="E166" s="275"/>
      <c r="F166" s="275"/>
      <c r="G166" s="275"/>
      <c r="H166" s="275"/>
      <c r="I166" s="275"/>
      <c r="J166" s="275"/>
      <c r="K166" s="275"/>
      <c r="L166" s="275"/>
      <c r="M166" s="275"/>
      <c r="N166" s="275"/>
      <c r="O166" s="275"/>
      <c r="P166" s="275"/>
      <c r="Q166" s="275"/>
      <c r="R166" s="275"/>
      <c r="S166" s="275"/>
      <c r="T166" s="275"/>
      <c r="U166" s="275"/>
      <c r="V166" s="275"/>
      <c r="W166" s="275"/>
      <c r="X166" s="275"/>
      <c r="Y166" s="275"/>
      <c r="Z166" s="275"/>
      <c r="AA166" s="275"/>
      <c r="AB166" s="275"/>
      <c r="AC166" s="275"/>
      <c r="AD166" s="275"/>
    </row>
    <row r="167" ht="20.25" customHeight="1">
      <c r="A167" s="275"/>
      <c r="B167" s="275"/>
      <c r="C167" s="275"/>
      <c r="D167" s="275"/>
      <c r="E167" s="275"/>
      <c r="F167" s="275"/>
      <c r="G167" s="275"/>
      <c r="H167" s="275"/>
      <c r="I167" s="275"/>
      <c r="J167" s="275"/>
      <c r="K167" s="275"/>
      <c r="L167" s="275"/>
      <c r="M167" s="275"/>
      <c r="N167" s="275"/>
      <c r="O167" s="275"/>
      <c r="P167" s="275"/>
      <c r="Q167" s="275"/>
      <c r="R167" s="275"/>
      <c r="S167" s="275"/>
      <c r="T167" s="275"/>
      <c r="U167" s="275"/>
      <c r="V167" s="275"/>
      <c r="W167" s="275"/>
      <c r="X167" s="275"/>
      <c r="Y167" s="275"/>
      <c r="Z167" s="275"/>
      <c r="AA167" s="275"/>
      <c r="AB167" s="275"/>
      <c r="AC167" s="275"/>
      <c r="AD167" s="275"/>
    </row>
    <row r="168" ht="20.25" customHeight="1">
      <c r="A168" s="275"/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  <c r="AA168" s="275"/>
      <c r="AB168" s="275"/>
      <c r="AC168" s="275"/>
      <c r="AD168" s="275"/>
    </row>
    <row r="169" ht="20.25" customHeight="1">
      <c r="A169" s="275"/>
      <c r="B169" s="275"/>
      <c r="C169" s="275"/>
      <c r="D169" s="275"/>
      <c r="E169" s="275"/>
      <c r="F169" s="275"/>
      <c r="G169" s="275"/>
      <c r="H169" s="275"/>
      <c r="I169" s="275"/>
      <c r="J169" s="275"/>
      <c r="K169" s="275"/>
      <c r="L169" s="275"/>
      <c r="M169" s="275"/>
      <c r="N169" s="275"/>
      <c r="O169" s="275"/>
      <c r="P169" s="275"/>
      <c r="Q169" s="275"/>
      <c r="R169" s="275"/>
      <c r="S169" s="275"/>
      <c r="T169" s="275"/>
      <c r="U169" s="275"/>
      <c r="V169" s="275"/>
      <c r="W169" s="275"/>
      <c r="X169" s="275"/>
      <c r="Y169" s="275"/>
      <c r="Z169" s="275"/>
      <c r="AA169" s="275"/>
      <c r="AB169" s="275"/>
      <c r="AC169" s="275"/>
      <c r="AD169" s="275"/>
    </row>
    <row r="170" ht="20.25" customHeight="1">
      <c r="A170" s="275"/>
      <c r="B170" s="275"/>
      <c r="C170" s="275"/>
      <c r="D170" s="275"/>
      <c r="E170" s="275"/>
      <c r="F170" s="275"/>
      <c r="G170" s="275"/>
      <c r="H170" s="275"/>
      <c r="I170" s="275"/>
      <c r="J170" s="275"/>
      <c r="K170" s="275"/>
      <c r="L170" s="275"/>
      <c r="M170" s="275"/>
      <c r="N170" s="275"/>
      <c r="O170" s="275"/>
      <c r="P170" s="275"/>
      <c r="Q170" s="275"/>
      <c r="R170" s="275"/>
      <c r="S170" s="275"/>
      <c r="T170" s="275"/>
      <c r="U170" s="275"/>
      <c r="V170" s="275"/>
      <c r="W170" s="275"/>
      <c r="X170" s="275"/>
      <c r="Y170" s="275"/>
      <c r="Z170" s="275"/>
      <c r="AA170" s="275"/>
      <c r="AB170" s="275"/>
      <c r="AC170" s="275"/>
      <c r="AD170" s="275"/>
    </row>
    <row r="171" ht="20.25" customHeight="1">
      <c r="A171" s="275"/>
      <c r="B171" s="275"/>
      <c r="C171" s="275"/>
      <c r="D171" s="275"/>
      <c r="E171" s="275"/>
      <c r="F171" s="275"/>
      <c r="G171" s="275"/>
      <c r="H171" s="275"/>
      <c r="I171" s="275"/>
      <c r="J171" s="275"/>
      <c r="K171" s="275"/>
      <c r="L171" s="275"/>
      <c r="M171" s="275"/>
      <c r="N171" s="275"/>
      <c r="O171" s="275"/>
      <c r="P171" s="275"/>
      <c r="Q171" s="275"/>
      <c r="R171" s="275"/>
      <c r="S171" s="275"/>
      <c r="T171" s="275"/>
      <c r="U171" s="275"/>
      <c r="V171" s="275"/>
      <c r="W171" s="275"/>
      <c r="X171" s="275"/>
      <c r="Y171" s="275"/>
      <c r="Z171" s="275"/>
      <c r="AA171" s="275"/>
      <c r="AB171" s="275"/>
      <c r="AC171" s="275"/>
      <c r="AD171" s="275"/>
    </row>
    <row r="172" ht="20.25" customHeight="1">
      <c r="A172" s="275"/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  <c r="AA172" s="275"/>
      <c r="AB172" s="275"/>
      <c r="AC172" s="275"/>
      <c r="AD172" s="275"/>
    </row>
    <row r="173" ht="20.25" customHeight="1">
      <c r="A173" s="275"/>
      <c r="B173" s="275"/>
      <c r="C173" s="275"/>
      <c r="D173" s="275"/>
      <c r="E173" s="275"/>
      <c r="F173" s="275"/>
      <c r="G173" s="275"/>
      <c r="H173" s="275"/>
      <c r="I173" s="275"/>
      <c r="J173" s="275"/>
      <c r="K173" s="275"/>
      <c r="L173" s="275"/>
      <c r="M173" s="275"/>
      <c r="N173" s="275"/>
      <c r="O173" s="275"/>
      <c r="P173" s="275"/>
      <c r="Q173" s="275"/>
      <c r="R173" s="275"/>
      <c r="S173" s="275"/>
      <c r="T173" s="275"/>
      <c r="U173" s="275"/>
      <c r="V173" s="275"/>
      <c r="W173" s="275"/>
      <c r="X173" s="275"/>
      <c r="Y173" s="275"/>
      <c r="Z173" s="275"/>
      <c r="AA173" s="275"/>
      <c r="AB173" s="275"/>
      <c r="AC173" s="275"/>
      <c r="AD173" s="275"/>
    </row>
    <row r="174" ht="20.25" customHeight="1">
      <c r="A174" s="275"/>
      <c r="B174" s="275"/>
      <c r="C174" s="275"/>
      <c r="D174" s="275"/>
      <c r="E174" s="275"/>
      <c r="F174" s="275"/>
      <c r="G174" s="275"/>
      <c r="H174" s="275"/>
      <c r="I174" s="275"/>
      <c r="J174" s="275"/>
      <c r="K174" s="275"/>
      <c r="L174" s="275"/>
      <c r="M174" s="275"/>
      <c r="N174" s="275"/>
      <c r="O174" s="275"/>
      <c r="P174" s="275"/>
      <c r="Q174" s="275"/>
      <c r="R174" s="275"/>
      <c r="S174" s="275"/>
      <c r="T174" s="275"/>
      <c r="U174" s="275"/>
      <c r="V174" s="275"/>
      <c r="W174" s="275"/>
      <c r="X174" s="275"/>
      <c r="Y174" s="275"/>
      <c r="Z174" s="275"/>
      <c r="AA174" s="275"/>
      <c r="AB174" s="275"/>
      <c r="AC174" s="275"/>
      <c r="AD174" s="275"/>
    </row>
    <row r="175" ht="20.25" customHeight="1">
      <c r="A175" s="275"/>
      <c r="B175" s="275"/>
      <c r="C175" s="275"/>
      <c r="D175" s="275"/>
      <c r="E175" s="275"/>
      <c r="F175" s="275"/>
      <c r="G175" s="275"/>
      <c r="H175" s="275"/>
      <c r="I175" s="275"/>
      <c r="J175" s="275"/>
      <c r="K175" s="275"/>
      <c r="L175" s="275"/>
      <c r="M175" s="275"/>
      <c r="N175" s="275"/>
      <c r="O175" s="275"/>
      <c r="P175" s="275"/>
      <c r="Q175" s="275"/>
      <c r="R175" s="275"/>
      <c r="S175" s="275"/>
      <c r="T175" s="275"/>
      <c r="U175" s="275"/>
      <c r="V175" s="275"/>
      <c r="W175" s="275"/>
      <c r="X175" s="275"/>
      <c r="Y175" s="275"/>
      <c r="Z175" s="275"/>
      <c r="AA175" s="275"/>
      <c r="AB175" s="275"/>
      <c r="AC175" s="275"/>
      <c r="AD175" s="275"/>
    </row>
    <row r="176" ht="20.25" customHeight="1">
      <c r="A176" s="275"/>
      <c r="B176" s="275"/>
      <c r="C176" s="275"/>
      <c r="D176" s="275"/>
      <c r="E176" s="275"/>
      <c r="F176" s="275"/>
      <c r="G176" s="275"/>
      <c r="H176" s="275"/>
      <c r="I176" s="275"/>
      <c r="J176" s="275"/>
      <c r="K176" s="275"/>
      <c r="L176" s="275"/>
      <c r="M176" s="275"/>
      <c r="N176" s="275"/>
      <c r="O176" s="275"/>
      <c r="P176" s="275"/>
      <c r="Q176" s="275"/>
      <c r="R176" s="275"/>
      <c r="S176" s="275"/>
      <c r="T176" s="275"/>
      <c r="U176" s="275"/>
      <c r="V176" s="275"/>
      <c r="W176" s="275"/>
      <c r="X176" s="275"/>
      <c r="Y176" s="275"/>
      <c r="Z176" s="275"/>
      <c r="AA176" s="275"/>
      <c r="AB176" s="275"/>
      <c r="AC176" s="275"/>
      <c r="AD176" s="275"/>
    </row>
    <row r="177" ht="20.25" customHeight="1">
      <c r="A177" s="275"/>
      <c r="B177" s="275"/>
      <c r="C177" s="275"/>
      <c r="D177" s="275"/>
      <c r="E177" s="275"/>
      <c r="F177" s="275"/>
      <c r="G177" s="275"/>
      <c r="H177" s="275"/>
      <c r="I177" s="275"/>
      <c r="J177" s="275"/>
      <c r="K177" s="275"/>
      <c r="L177" s="275"/>
      <c r="M177" s="275"/>
      <c r="N177" s="275"/>
      <c r="O177" s="275"/>
      <c r="P177" s="275"/>
      <c r="Q177" s="275"/>
      <c r="R177" s="275"/>
      <c r="S177" s="275"/>
      <c r="T177" s="275"/>
      <c r="U177" s="275"/>
      <c r="V177" s="275"/>
      <c r="W177" s="275"/>
      <c r="X177" s="275"/>
      <c r="Y177" s="275"/>
      <c r="Z177" s="275"/>
      <c r="AA177" s="275"/>
      <c r="AB177" s="275"/>
      <c r="AC177" s="275"/>
      <c r="AD177" s="275"/>
    </row>
    <row r="178" ht="20.25" customHeight="1">
      <c r="A178" s="275"/>
      <c r="B178" s="275"/>
      <c r="C178" s="275"/>
      <c r="D178" s="275"/>
      <c r="E178" s="275"/>
      <c r="F178" s="275"/>
      <c r="G178" s="275"/>
      <c r="H178" s="275"/>
      <c r="I178" s="275"/>
      <c r="J178" s="275"/>
      <c r="K178" s="275"/>
      <c r="L178" s="275"/>
      <c r="M178" s="275"/>
      <c r="N178" s="275"/>
      <c r="O178" s="275"/>
      <c r="P178" s="275"/>
      <c r="Q178" s="275"/>
      <c r="R178" s="275"/>
      <c r="S178" s="275"/>
      <c r="T178" s="275"/>
      <c r="U178" s="275"/>
      <c r="V178" s="275"/>
      <c r="W178" s="275"/>
      <c r="X178" s="275"/>
      <c r="Y178" s="275"/>
      <c r="Z178" s="275"/>
      <c r="AA178" s="275"/>
      <c r="AB178" s="275"/>
      <c r="AC178" s="275"/>
      <c r="AD178" s="275"/>
    </row>
    <row r="179" ht="20.25" customHeight="1">
      <c r="A179" s="275"/>
      <c r="B179" s="275"/>
      <c r="C179" s="275"/>
      <c r="D179" s="275"/>
      <c r="E179" s="275"/>
      <c r="F179" s="275"/>
      <c r="G179" s="275"/>
      <c r="H179" s="275"/>
      <c r="I179" s="275"/>
      <c r="J179" s="275"/>
      <c r="K179" s="275"/>
      <c r="L179" s="275"/>
      <c r="M179" s="275"/>
      <c r="N179" s="275"/>
      <c r="O179" s="275"/>
      <c r="P179" s="275"/>
      <c r="Q179" s="275"/>
      <c r="R179" s="275"/>
      <c r="S179" s="275"/>
      <c r="T179" s="275"/>
      <c r="U179" s="275"/>
      <c r="V179" s="275"/>
      <c r="W179" s="275"/>
      <c r="X179" s="275"/>
      <c r="Y179" s="275"/>
      <c r="Z179" s="275"/>
      <c r="AA179" s="275"/>
      <c r="AB179" s="275"/>
      <c r="AC179" s="275"/>
      <c r="AD179" s="275"/>
    </row>
    <row r="180" ht="20.25" customHeight="1">
      <c r="A180" s="275"/>
      <c r="B180" s="275"/>
      <c r="C180" s="275"/>
      <c r="D180" s="275"/>
      <c r="E180" s="275"/>
      <c r="F180" s="275"/>
      <c r="G180" s="275"/>
      <c r="H180" s="275"/>
      <c r="I180" s="275"/>
      <c r="J180" s="275"/>
      <c r="K180" s="275"/>
      <c r="L180" s="275"/>
      <c r="M180" s="275"/>
      <c r="N180" s="275"/>
      <c r="O180" s="275"/>
      <c r="P180" s="275"/>
      <c r="Q180" s="275"/>
      <c r="R180" s="275"/>
      <c r="S180" s="275"/>
      <c r="T180" s="275"/>
      <c r="U180" s="275"/>
      <c r="V180" s="275"/>
      <c r="W180" s="275"/>
      <c r="X180" s="275"/>
      <c r="Y180" s="275"/>
      <c r="Z180" s="275"/>
      <c r="AA180" s="275"/>
      <c r="AB180" s="275"/>
      <c r="AC180" s="275"/>
      <c r="AD180" s="275"/>
    </row>
    <row r="181" ht="20.25" customHeight="1">
      <c r="A181" s="275"/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  <c r="AA181" s="275"/>
      <c r="AB181" s="275"/>
      <c r="AC181" s="275"/>
      <c r="AD181" s="275"/>
    </row>
    <row r="182" ht="20.25" customHeight="1">
      <c r="A182" s="275"/>
      <c r="B182" s="275"/>
      <c r="C182" s="275"/>
      <c r="D182" s="275"/>
      <c r="E182" s="275"/>
      <c r="F182" s="275"/>
      <c r="G182" s="275"/>
      <c r="H182" s="275"/>
      <c r="I182" s="275"/>
      <c r="J182" s="275"/>
      <c r="K182" s="275"/>
      <c r="L182" s="275"/>
      <c r="M182" s="275"/>
      <c r="N182" s="275"/>
      <c r="O182" s="275"/>
      <c r="P182" s="275"/>
      <c r="Q182" s="275"/>
      <c r="R182" s="275"/>
      <c r="S182" s="275"/>
      <c r="T182" s="275"/>
      <c r="U182" s="275"/>
      <c r="V182" s="275"/>
      <c r="W182" s="275"/>
      <c r="X182" s="275"/>
      <c r="Y182" s="275"/>
      <c r="Z182" s="275"/>
      <c r="AA182" s="275"/>
      <c r="AB182" s="275"/>
      <c r="AC182" s="275"/>
      <c r="AD182" s="275"/>
    </row>
    <row r="183" ht="20.25" customHeight="1">
      <c r="A183" s="275"/>
      <c r="B183" s="275"/>
      <c r="C183" s="275"/>
      <c r="D183" s="275"/>
      <c r="E183" s="275"/>
      <c r="F183" s="275"/>
      <c r="G183" s="275"/>
      <c r="H183" s="275"/>
      <c r="I183" s="275"/>
      <c r="J183" s="275"/>
      <c r="K183" s="275"/>
      <c r="L183" s="275"/>
      <c r="M183" s="275"/>
      <c r="N183" s="275"/>
      <c r="O183" s="275"/>
      <c r="P183" s="275"/>
      <c r="Q183" s="275"/>
      <c r="R183" s="275"/>
      <c r="S183" s="275"/>
      <c r="T183" s="275"/>
      <c r="U183" s="275"/>
      <c r="V183" s="275"/>
      <c r="W183" s="275"/>
      <c r="X183" s="275"/>
      <c r="Y183" s="275"/>
      <c r="Z183" s="275"/>
      <c r="AA183" s="275"/>
      <c r="AB183" s="275"/>
      <c r="AC183" s="275"/>
      <c r="AD183" s="275"/>
    </row>
    <row r="184" ht="20.25" customHeight="1">
      <c r="A184" s="275"/>
      <c r="B184" s="275"/>
      <c r="C184" s="275"/>
      <c r="D184" s="275"/>
      <c r="E184" s="275"/>
      <c r="F184" s="275"/>
      <c r="G184" s="275"/>
      <c r="H184" s="275"/>
      <c r="I184" s="275"/>
      <c r="J184" s="275"/>
      <c r="K184" s="275"/>
      <c r="L184" s="275"/>
      <c r="M184" s="275"/>
      <c r="N184" s="275"/>
      <c r="O184" s="275"/>
      <c r="P184" s="275"/>
      <c r="Q184" s="275"/>
      <c r="R184" s="275"/>
      <c r="S184" s="275"/>
      <c r="T184" s="275"/>
      <c r="U184" s="275"/>
      <c r="V184" s="275"/>
      <c r="W184" s="275"/>
      <c r="X184" s="275"/>
      <c r="Y184" s="275"/>
      <c r="Z184" s="275"/>
      <c r="AA184" s="275"/>
      <c r="AB184" s="275"/>
      <c r="AC184" s="275"/>
      <c r="AD184" s="275"/>
    </row>
    <row r="185" ht="20.25" customHeight="1">
      <c r="A185" s="275"/>
      <c r="B185" s="275"/>
      <c r="C185" s="275"/>
      <c r="D185" s="275"/>
      <c r="E185" s="275"/>
      <c r="F185" s="275"/>
      <c r="G185" s="275"/>
      <c r="H185" s="275"/>
      <c r="I185" s="275"/>
      <c r="J185" s="275"/>
      <c r="K185" s="275"/>
      <c r="L185" s="275"/>
      <c r="M185" s="275"/>
      <c r="N185" s="275"/>
      <c r="O185" s="275"/>
      <c r="P185" s="275"/>
      <c r="Q185" s="275"/>
      <c r="R185" s="275"/>
      <c r="S185" s="275"/>
      <c r="T185" s="275"/>
      <c r="U185" s="275"/>
      <c r="V185" s="275"/>
      <c r="W185" s="275"/>
      <c r="X185" s="275"/>
      <c r="Y185" s="275"/>
      <c r="Z185" s="275"/>
      <c r="AA185" s="275"/>
      <c r="AB185" s="275"/>
      <c r="AC185" s="275"/>
      <c r="AD185" s="275"/>
    </row>
    <row r="186" ht="20.25" customHeight="1">
      <c r="A186" s="275"/>
      <c r="B186" s="275"/>
      <c r="C186" s="275"/>
      <c r="D186" s="275"/>
      <c r="E186" s="275"/>
      <c r="F186" s="275"/>
      <c r="G186" s="275"/>
      <c r="H186" s="275"/>
      <c r="I186" s="275"/>
      <c r="J186" s="275"/>
      <c r="K186" s="275"/>
      <c r="L186" s="275"/>
      <c r="M186" s="275"/>
      <c r="N186" s="275"/>
      <c r="O186" s="275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  <c r="Z186" s="275"/>
      <c r="AA186" s="275"/>
      <c r="AB186" s="275"/>
      <c r="AC186" s="275"/>
      <c r="AD186" s="275"/>
    </row>
    <row r="187" ht="20.25" customHeight="1">
      <c r="A187" s="275"/>
      <c r="B187" s="275"/>
      <c r="C187" s="275"/>
      <c r="D187" s="275"/>
      <c r="E187" s="275"/>
      <c r="F187" s="275"/>
      <c r="G187" s="275"/>
      <c r="H187" s="275"/>
      <c r="I187" s="275"/>
      <c r="J187" s="275"/>
      <c r="K187" s="275"/>
      <c r="L187" s="275"/>
      <c r="M187" s="275"/>
      <c r="N187" s="275"/>
      <c r="O187" s="275"/>
      <c r="P187" s="275"/>
      <c r="Q187" s="275"/>
      <c r="R187" s="275"/>
      <c r="S187" s="275"/>
      <c r="T187" s="275"/>
      <c r="U187" s="275"/>
      <c r="V187" s="275"/>
      <c r="W187" s="275"/>
      <c r="X187" s="275"/>
      <c r="Y187" s="275"/>
      <c r="Z187" s="275"/>
      <c r="AA187" s="275"/>
      <c r="AB187" s="275"/>
      <c r="AC187" s="275"/>
      <c r="AD187" s="275"/>
    </row>
    <row r="188" ht="20.25" customHeight="1">
      <c r="A188" s="275"/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  <c r="AA188" s="275"/>
      <c r="AB188" s="275"/>
      <c r="AC188" s="275"/>
      <c r="AD188" s="275"/>
    </row>
    <row r="189" ht="20.25" customHeight="1">
      <c r="A189" s="275"/>
      <c r="B189" s="275"/>
      <c r="C189" s="275"/>
      <c r="D189" s="275"/>
      <c r="E189" s="275"/>
      <c r="F189" s="275"/>
      <c r="G189" s="275"/>
      <c r="H189" s="275"/>
      <c r="I189" s="275"/>
      <c r="J189" s="275"/>
      <c r="K189" s="275"/>
      <c r="L189" s="275"/>
      <c r="M189" s="275"/>
      <c r="N189" s="275"/>
      <c r="O189" s="275"/>
      <c r="P189" s="275"/>
      <c r="Q189" s="275"/>
      <c r="R189" s="275"/>
      <c r="S189" s="275"/>
      <c r="T189" s="275"/>
      <c r="U189" s="275"/>
      <c r="V189" s="275"/>
      <c r="W189" s="275"/>
      <c r="X189" s="275"/>
      <c r="Y189" s="275"/>
      <c r="Z189" s="275"/>
      <c r="AA189" s="275"/>
      <c r="AB189" s="275"/>
      <c r="AC189" s="275"/>
      <c r="AD189" s="275"/>
    </row>
    <row r="190" ht="20.25" customHeight="1">
      <c r="A190" s="275"/>
      <c r="B190" s="275"/>
      <c r="C190" s="275"/>
      <c r="D190" s="275"/>
      <c r="E190" s="275"/>
      <c r="F190" s="275"/>
      <c r="G190" s="275"/>
      <c r="H190" s="275"/>
      <c r="I190" s="275"/>
      <c r="J190" s="275"/>
      <c r="K190" s="275"/>
      <c r="L190" s="275"/>
      <c r="M190" s="275"/>
      <c r="N190" s="275"/>
      <c r="O190" s="275"/>
      <c r="P190" s="275"/>
      <c r="Q190" s="275"/>
      <c r="R190" s="275"/>
      <c r="S190" s="275"/>
      <c r="T190" s="275"/>
      <c r="U190" s="275"/>
      <c r="V190" s="275"/>
      <c r="W190" s="275"/>
      <c r="X190" s="275"/>
      <c r="Y190" s="275"/>
      <c r="Z190" s="275"/>
      <c r="AA190" s="275"/>
      <c r="AB190" s="275"/>
      <c r="AC190" s="275"/>
      <c r="AD190" s="275"/>
    </row>
    <row r="191" ht="20.25" customHeight="1">
      <c r="A191" s="275"/>
      <c r="B191" s="275"/>
      <c r="C191" s="275"/>
      <c r="D191" s="275"/>
      <c r="E191" s="275"/>
      <c r="F191" s="275"/>
      <c r="G191" s="275"/>
      <c r="H191" s="275"/>
      <c r="I191" s="275"/>
      <c r="J191" s="275"/>
      <c r="K191" s="275"/>
      <c r="L191" s="275"/>
      <c r="M191" s="275"/>
      <c r="N191" s="275"/>
      <c r="O191" s="275"/>
      <c r="P191" s="275"/>
      <c r="Q191" s="275"/>
      <c r="R191" s="275"/>
      <c r="S191" s="275"/>
      <c r="T191" s="275"/>
      <c r="U191" s="275"/>
      <c r="V191" s="275"/>
      <c r="W191" s="275"/>
      <c r="X191" s="275"/>
      <c r="Y191" s="275"/>
      <c r="Z191" s="275"/>
      <c r="AA191" s="275"/>
      <c r="AB191" s="275"/>
      <c r="AC191" s="275"/>
      <c r="AD191" s="275"/>
    </row>
    <row r="192" ht="20.25" customHeight="1">
      <c r="A192" s="275"/>
      <c r="B192" s="275"/>
      <c r="C192" s="275"/>
      <c r="D192" s="275"/>
      <c r="E192" s="275"/>
      <c r="F192" s="275"/>
      <c r="G192" s="275"/>
      <c r="H192" s="275"/>
      <c r="I192" s="275"/>
      <c r="J192" s="275"/>
      <c r="K192" s="275"/>
      <c r="L192" s="275"/>
      <c r="M192" s="275"/>
      <c r="N192" s="275"/>
      <c r="O192" s="275"/>
      <c r="P192" s="275"/>
      <c r="Q192" s="275"/>
      <c r="R192" s="275"/>
      <c r="S192" s="275"/>
      <c r="T192" s="275"/>
      <c r="U192" s="275"/>
      <c r="V192" s="275"/>
      <c r="W192" s="275"/>
      <c r="X192" s="275"/>
      <c r="Y192" s="275"/>
      <c r="Z192" s="275"/>
      <c r="AA192" s="275"/>
      <c r="AB192" s="275"/>
      <c r="AC192" s="275"/>
      <c r="AD192" s="275"/>
    </row>
    <row r="193" ht="20.25" customHeight="1">
      <c r="A193" s="275"/>
      <c r="B193" s="275"/>
      <c r="C193" s="275"/>
      <c r="D193" s="275"/>
      <c r="E193" s="275"/>
      <c r="F193" s="275"/>
      <c r="G193" s="275"/>
      <c r="H193" s="275"/>
      <c r="I193" s="275"/>
      <c r="J193" s="275"/>
      <c r="K193" s="275"/>
      <c r="L193" s="275"/>
      <c r="M193" s="275"/>
      <c r="N193" s="275"/>
      <c r="O193" s="275"/>
      <c r="P193" s="275"/>
      <c r="Q193" s="275"/>
      <c r="R193" s="275"/>
      <c r="S193" s="275"/>
      <c r="T193" s="275"/>
      <c r="U193" s="275"/>
      <c r="V193" s="275"/>
      <c r="W193" s="275"/>
      <c r="X193" s="275"/>
      <c r="Y193" s="275"/>
      <c r="Z193" s="275"/>
      <c r="AA193" s="275"/>
      <c r="AB193" s="275"/>
      <c r="AC193" s="275"/>
      <c r="AD193" s="275"/>
    </row>
    <row r="194" ht="20.25" customHeight="1">
      <c r="A194" s="275"/>
      <c r="B194" s="275"/>
      <c r="C194" s="275"/>
      <c r="D194" s="275"/>
      <c r="E194" s="275"/>
      <c r="F194" s="275"/>
      <c r="G194" s="275"/>
      <c r="H194" s="275"/>
      <c r="I194" s="275"/>
      <c r="J194" s="275"/>
      <c r="K194" s="275"/>
      <c r="L194" s="275"/>
      <c r="M194" s="275"/>
      <c r="N194" s="275"/>
      <c r="O194" s="275"/>
      <c r="P194" s="275"/>
      <c r="Q194" s="275"/>
      <c r="R194" s="275"/>
      <c r="S194" s="275"/>
      <c r="T194" s="275"/>
      <c r="U194" s="275"/>
      <c r="V194" s="275"/>
      <c r="W194" s="275"/>
      <c r="X194" s="275"/>
      <c r="Y194" s="275"/>
      <c r="Z194" s="275"/>
      <c r="AA194" s="275"/>
      <c r="AB194" s="275"/>
      <c r="AC194" s="275"/>
      <c r="AD194" s="275"/>
    </row>
    <row r="195" ht="20.25" customHeight="1">
      <c r="A195" s="275"/>
      <c r="B195" s="275"/>
      <c r="C195" s="275"/>
      <c r="D195" s="275"/>
      <c r="E195" s="275"/>
      <c r="F195" s="275"/>
      <c r="G195" s="275"/>
      <c r="H195" s="275"/>
      <c r="I195" s="275"/>
      <c r="J195" s="275"/>
      <c r="K195" s="275"/>
      <c r="L195" s="275"/>
      <c r="M195" s="275"/>
      <c r="N195" s="275"/>
      <c r="O195" s="275"/>
      <c r="P195" s="275"/>
      <c r="Q195" s="275"/>
      <c r="R195" s="275"/>
      <c r="S195" s="275"/>
      <c r="T195" s="275"/>
      <c r="U195" s="275"/>
      <c r="V195" s="275"/>
      <c r="W195" s="275"/>
      <c r="X195" s="275"/>
      <c r="Y195" s="275"/>
      <c r="Z195" s="275"/>
      <c r="AA195" s="275"/>
      <c r="AB195" s="275"/>
      <c r="AC195" s="275"/>
      <c r="AD195" s="275"/>
    </row>
    <row r="196" ht="20.25" customHeight="1">
      <c r="A196" s="275"/>
      <c r="B196" s="275"/>
      <c r="C196" s="275"/>
      <c r="D196" s="275"/>
      <c r="E196" s="275"/>
      <c r="F196" s="275"/>
      <c r="G196" s="275"/>
      <c r="H196" s="275"/>
      <c r="I196" s="275"/>
      <c r="J196" s="275"/>
      <c r="K196" s="275"/>
      <c r="L196" s="275"/>
      <c r="M196" s="275"/>
      <c r="N196" s="275"/>
      <c r="O196" s="275"/>
      <c r="P196" s="275"/>
      <c r="Q196" s="275"/>
      <c r="R196" s="275"/>
      <c r="S196" s="275"/>
      <c r="T196" s="275"/>
      <c r="U196" s="275"/>
      <c r="V196" s="275"/>
      <c r="W196" s="275"/>
      <c r="X196" s="275"/>
      <c r="Y196" s="275"/>
      <c r="Z196" s="275"/>
      <c r="AA196" s="275"/>
      <c r="AB196" s="275"/>
      <c r="AC196" s="275"/>
      <c r="AD196" s="275"/>
    </row>
    <row r="197" ht="20.25" customHeight="1">
      <c r="A197" s="275"/>
      <c r="B197" s="275"/>
      <c r="C197" s="275"/>
      <c r="D197" s="275"/>
      <c r="E197" s="275"/>
      <c r="F197" s="275"/>
      <c r="G197" s="275"/>
      <c r="H197" s="275"/>
      <c r="I197" s="275"/>
      <c r="J197" s="275"/>
      <c r="K197" s="275"/>
      <c r="L197" s="275"/>
      <c r="M197" s="275"/>
      <c r="N197" s="275"/>
      <c r="O197" s="275"/>
      <c r="P197" s="275"/>
      <c r="Q197" s="275"/>
      <c r="R197" s="275"/>
      <c r="S197" s="275"/>
      <c r="T197" s="275"/>
      <c r="U197" s="275"/>
      <c r="V197" s="275"/>
      <c r="W197" s="275"/>
      <c r="X197" s="275"/>
      <c r="Y197" s="275"/>
      <c r="Z197" s="275"/>
      <c r="AA197" s="275"/>
      <c r="AB197" s="275"/>
      <c r="AC197" s="275"/>
      <c r="AD197" s="275"/>
    </row>
    <row r="198" ht="20.25" customHeight="1">
      <c r="A198" s="275"/>
      <c r="B198" s="275"/>
      <c r="C198" s="275"/>
      <c r="D198" s="275"/>
      <c r="E198" s="275"/>
      <c r="F198" s="275"/>
      <c r="G198" s="275"/>
      <c r="H198" s="275"/>
      <c r="I198" s="275"/>
      <c r="J198" s="275"/>
      <c r="K198" s="275"/>
      <c r="L198" s="275"/>
      <c r="M198" s="275"/>
      <c r="N198" s="275"/>
      <c r="O198" s="275"/>
      <c r="P198" s="275"/>
      <c r="Q198" s="275"/>
      <c r="R198" s="275"/>
      <c r="S198" s="275"/>
      <c r="T198" s="275"/>
      <c r="U198" s="275"/>
      <c r="V198" s="275"/>
      <c r="W198" s="275"/>
      <c r="X198" s="275"/>
      <c r="Y198" s="275"/>
      <c r="Z198" s="275"/>
      <c r="AA198" s="275"/>
      <c r="AB198" s="275"/>
      <c r="AC198" s="275"/>
      <c r="AD198" s="275"/>
    </row>
    <row r="199" ht="20.25" customHeight="1">
      <c r="A199" s="275"/>
      <c r="B199" s="275"/>
      <c r="C199" s="275"/>
      <c r="D199" s="275"/>
      <c r="E199" s="275"/>
      <c r="F199" s="275"/>
      <c r="G199" s="275"/>
      <c r="H199" s="275"/>
      <c r="I199" s="275"/>
      <c r="J199" s="275"/>
      <c r="K199" s="275"/>
      <c r="L199" s="275"/>
      <c r="M199" s="275"/>
      <c r="N199" s="275"/>
      <c r="O199" s="275"/>
      <c r="P199" s="275"/>
      <c r="Q199" s="275"/>
      <c r="R199" s="275"/>
      <c r="S199" s="275"/>
      <c r="T199" s="275"/>
      <c r="U199" s="275"/>
      <c r="V199" s="275"/>
      <c r="W199" s="275"/>
      <c r="X199" s="275"/>
      <c r="Y199" s="275"/>
      <c r="Z199" s="275"/>
      <c r="AA199" s="275"/>
      <c r="AB199" s="275"/>
      <c r="AC199" s="275"/>
      <c r="AD199" s="275"/>
    </row>
    <row r="200" ht="20.25" customHeight="1">
      <c r="A200" s="275"/>
      <c r="B200" s="275"/>
      <c r="C200" s="275"/>
      <c r="D200" s="275"/>
      <c r="E200" s="275"/>
      <c r="F200" s="275"/>
      <c r="G200" s="275"/>
      <c r="H200" s="275"/>
      <c r="I200" s="275"/>
      <c r="J200" s="275"/>
      <c r="K200" s="275"/>
      <c r="L200" s="275"/>
      <c r="M200" s="275"/>
      <c r="N200" s="275"/>
      <c r="O200" s="275"/>
      <c r="P200" s="275"/>
      <c r="Q200" s="275"/>
      <c r="R200" s="275"/>
      <c r="S200" s="275"/>
      <c r="T200" s="275"/>
      <c r="U200" s="275"/>
      <c r="V200" s="275"/>
      <c r="W200" s="275"/>
      <c r="X200" s="275"/>
      <c r="Y200" s="275"/>
      <c r="Z200" s="275"/>
      <c r="AA200" s="275"/>
      <c r="AB200" s="275"/>
      <c r="AC200" s="275"/>
      <c r="AD200" s="275"/>
    </row>
    <row r="201" ht="20.25" customHeight="1">
      <c r="A201" s="275"/>
      <c r="B201" s="275"/>
      <c r="C201" s="275"/>
      <c r="D201" s="275"/>
      <c r="E201" s="275"/>
      <c r="F201" s="275"/>
      <c r="G201" s="275"/>
      <c r="H201" s="275"/>
      <c r="I201" s="275"/>
      <c r="J201" s="275"/>
      <c r="K201" s="275"/>
      <c r="L201" s="275"/>
      <c r="M201" s="275"/>
      <c r="N201" s="275"/>
      <c r="O201" s="275"/>
      <c r="P201" s="275"/>
      <c r="Q201" s="275"/>
      <c r="R201" s="275"/>
      <c r="S201" s="275"/>
      <c r="T201" s="275"/>
      <c r="U201" s="275"/>
      <c r="V201" s="275"/>
      <c r="W201" s="275"/>
      <c r="X201" s="275"/>
      <c r="Y201" s="275"/>
      <c r="Z201" s="275"/>
      <c r="AA201" s="275"/>
      <c r="AB201" s="275"/>
      <c r="AC201" s="275"/>
      <c r="AD201" s="275"/>
    </row>
    <row r="202" ht="20.25" customHeight="1">
      <c r="A202" s="275"/>
      <c r="B202" s="275"/>
      <c r="C202" s="275"/>
      <c r="D202" s="275"/>
      <c r="E202" s="275"/>
      <c r="F202" s="275"/>
      <c r="G202" s="275"/>
      <c r="H202" s="275"/>
      <c r="I202" s="275"/>
      <c r="J202" s="275"/>
      <c r="K202" s="275"/>
      <c r="L202" s="275"/>
      <c r="M202" s="275"/>
      <c r="N202" s="275"/>
      <c r="O202" s="275"/>
      <c r="P202" s="275"/>
      <c r="Q202" s="275"/>
      <c r="R202" s="275"/>
      <c r="S202" s="275"/>
      <c r="T202" s="275"/>
      <c r="U202" s="275"/>
      <c r="V202" s="275"/>
      <c r="W202" s="275"/>
      <c r="X202" s="275"/>
      <c r="Y202" s="275"/>
      <c r="Z202" s="275"/>
      <c r="AA202" s="275"/>
      <c r="AB202" s="275"/>
      <c r="AC202" s="275"/>
      <c r="AD202" s="275"/>
    </row>
    <row r="203" ht="20.25" customHeight="1">
      <c r="A203" s="275"/>
      <c r="B203" s="275"/>
      <c r="C203" s="275"/>
      <c r="D203" s="275"/>
      <c r="E203" s="275"/>
      <c r="F203" s="275"/>
      <c r="G203" s="275"/>
      <c r="H203" s="275"/>
      <c r="I203" s="275"/>
      <c r="J203" s="275"/>
      <c r="K203" s="275"/>
      <c r="L203" s="275"/>
      <c r="M203" s="275"/>
      <c r="N203" s="275"/>
      <c r="O203" s="275"/>
      <c r="P203" s="275"/>
      <c r="Q203" s="275"/>
      <c r="R203" s="275"/>
      <c r="S203" s="275"/>
      <c r="T203" s="275"/>
      <c r="U203" s="275"/>
      <c r="V203" s="275"/>
      <c r="W203" s="275"/>
      <c r="X203" s="275"/>
      <c r="Y203" s="275"/>
      <c r="Z203" s="275"/>
      <c r="AA203" s="275"/>
      <c r="AB203" s="275"/>
      <c r="AC203" s="275"/>
      <c r="AD203" s="275"/>
    </row>
    <row r="204" ht="20.25" customHeight="1">
      <c r="A204" s="275"/>
      <c r="B204" s="275"/>
      <c r="C204" s="275"/>
      <c r="D204" s="275"/>
      <c r="E204" s="275"/>
      <c r="F204" s="275"/>
      <c r="G204" s="275"/>
      <c r="H204" s="275"/>
      <c r="I204" s="275"/>
      <c r="J204" s="275"/>
      <c r="K204" s="275"/>
      <c r="L204" s="275"/>
      <c r="M204" s="275"/>
      <c r="N204" s="275"/>
      <c r="O204" s="275"/>
      <c r="P204" s="275"/>
      <c r="Q204" s="275"/>
      <c r="R204" s="275"/>
      <c r="S204" s="275"/>
      <c r="T204" s="275"/>
      <c r="U204" s="275"/>
      <c r="V204" s="275"/>
      <c r="W204" s="275"/>
      <c r="X204" s="275"/>
      <c r="Y204" s="275"/>
      <c r="Z204" s="275"/>
      <c r="AA204" s="275"/>
      <c r="AB204" s="275"/>
      <c r="AC204" s="275"/>
      <c r="AD204" s="275"/>
    </row>
    <row r="205" ht="20.25" customHeight="1">
      <c r="A205" s="275"/>
      <c r="B205" s="275"/>
      <c r="C205" s="275"/>
      <c r="D205" s="275"/>
      <c r="E205" s="275"/>
      <c r="F205" s="275"/>
      <c r="G205" s="275"/>
      <c r="H205" s="275"/>
      <c r="I205" s="275"/>
      <c r="J205" s="275"/>
      <c r="K205" s="275"/>
      <c r="L205" s="275"/>
      <c r="M205" s="275"/>
      <c r="N205" s="275"/>
      <c r="O205" s="275"/>
      <c r="P205" s="275"/>
      <c r="Q205" s="275"/>
      <c r="R205" s="275"/>
      <c r="S205" s="275"/>
      <c r="T205" s="275"/>
      <c r="U205" s="275"/>
      <c r="V205" s="275"/>
      <c r="W205" s="275"/>
      <c r="X205" s="275"/>
      <c r="Y205" s="275"/>
      <c r="Z205" s="275"/>
      <c r="AA205" s="275"/>
      <c r="AB205" s="275"/>
      <c r="AC205" s="275"/>
      <c r="AD205" s="275"/>
    </row>
    <row r="206" ht="20.25" customHeight="1">
      <c r="A206" s="275"/>
      <c r="B206" s="275"/>
      <c r="C206" s="275"/>
      <c r="D206" s="275"/>
      <c r="E206" s="275"/>
      <c r="F206" s="275"/>
      <c r="G206" s="275"/>
      <c r="H206" s="275"/>
      <c r="I206" s="275"/>
      <c r="J206" s="275"/>
      <c r="K206" s="275"/>
      <c r="L206" s="275"/>
      <c r="M206" s="275"/>
      <c r="N206" s="275"/>
      <c r="O206" s="275"/>
      <c r="P206" s="275"/>
      <c r="Q206" s="275"/>
      <c r="R206" s="275"/>
      <c r="S206" s="275"/>
      <c r="T206" s="275"/>
      <c r="U206" s="275"/>
      <c r="V206" s="275"/>
      <c r="W206" s="275"/>
      <c r="X206" s="275"/>
      <c r="Y206" s="275"/>
      <c r="Z206" s="275"/>
      <c r="AA206" s="275"/>
      <c r="AB206" s="275"/>
      <c r="AC206" s="275"/>
      <c r="AD206" s="275"/>
    </row>
    <row r="207" ht="20.25" customHeight="1">
      <c r="A207" s="275"/>
      <c r="B207" s="275"/>
      <c r="C207" s="275"/>
      <c r="D207" s="275"/>
      <c r="E207" s="275"/>
      <c r="F207" s="275"/>
      <c r="G207" s="275"/>
      <c r="H207" s="275"/>
      <c r="I207" s="275"/>
      <c r="J207" s="275"/>
      <c r="K207" s="275"/>
      <c r="L207" s="275"/>
      <c r="M207" s="275"/>
      <c r="N207" s="275"/>
      <c r="O207" s="275"/>
      <c r="P207" s="275"/>
      <c r="Q207" s="275"/>
      <c r="R207" s="275"/>
      <c r="S207" s="275"/>
      <c r="T207" s="275"/>
      <c r="U207" s="275"/>
      <c r="V207" s="275"/>
      <c r="W207" s="275"/>
      <c r="X207" s="275"/>
      <c r="Y207" s="275"/>
      <c r="Z207" s="275"/>
      <c r="AA207" s="275"/>
      <c r="AB207" s="275"/>
      <c r="AC207" s="275"/>
      <c r="AD207" s="275"/>
    </row>
    <row r="208" ht="20.25" customHeight="1">
      <c r="A208" s="275"/>
      <c r="B208" s="275"/>
      <c r="C208" s="275"/>
      <c r="D208" s="275"/>
      <c r="E208" s="275"/>
      <c r="F208" s="275"/>
      <c r="G208" s="275"/>
      <c r="H208" s="275"/>
      <c r="I208" s="275"/>
      <c r="J208" s="275"/>
      <c r="K208" s="275"/>
      <c r="L208" s="275"/>
      <c r="M208" s="275"/>
      <c r="N208" s="275"/>
      <c r="O208" s="275"/>
      <c r="P208" s="275"/>
      <c r="Q208" s="275"/>
      <c r="R208" s="275"/>
      <c r="S208" s="275"/>
      <c r="T208" s="275"/>
      <c r="U208" s="275"/>
      <c r="V208" s="275"/>
      <c r="W208" s="275"/>
      <c r="X208" s="275"/>
      <c r="Y208" s="275"/>
      <c r="Z208" s="275"/>
      <c r="AA208" s="275"/>
      <c r="AB208" s="275"/>
      <c r="AC208" s="275"/>
      <c r="AD208" s="275"/>
    </row>
    <row r="209" ht="20.25" customHeight="1">
      <c r="A209" s="275"/>
      <c r="B209" s="275"/>
      <c r="C209" s="275"/>
      <c r="D209" s="275"/>
      <c r="E209" s="275"/>
      <c r="F209" s="275"/>
      <c r="G209" s="275"/>
      <c r="H209" s="275"/>
      <c r="I209" s="275"/>
      <c r="J209" s="275"/>
      <c r="K209" s="275"/>
      <c r="L209" s="275"/>
      <c r="M209" s="275"/>
      <c r="N209" s="275"/>
      <c r="O209" s="275"/>
      <c r="P209" s="275"/>
      <c r="Q209" s="275"/>
      <c r="R209" s="275"/>
      <c r="S209" s="275"/>
      <c r="T209" s="275"/>
      <c r="U209" s="275"/>
      <c r="V209" s="275"/>
      <c r="W209" s="275"/>
      <c r="X209" s="275"/>
      <c r="Y209" s="275"/>
      <c r="Z209" s="275"/>
      <c r="AA209" s="275"/>
      <c r="AB209" s="275"/>
      <c r="AC209" s="275"/>
      <c r="AD209" s="275"/>
    </row>
    <row r="210" ht="20.25" customHeight="1">
      <c r="A210" s="275"/>
      <c r="B210" s="275"/>
      <c r="C210" s="275"/>
      <c r="D210" s="275"/>
      <c r="E210" s="275"/>
      <c r="F210" s="275"/>
      <c r="G210" s="275"/>
      <c r="H210" s="275"/>
      <c r="I210" s="275"/>
      <c r="J210" s="275"/>
      <c r="K210" s="275"/>
      <c r="L210" s="275"/>
      <c r="M210" s="275"/>
      <c r="N210" s="275"/>
      <c r="O210" s="275"/>
      <c r="P210" s="275"/>
      <c r="Q210" s="275"/>
      <c r="R210" s="275"/>
      <c r="S210" s="275"/>
      <c r="T210" s="275"/>
      <c r="U210" s="275"/>
      <c r="V210" s="275"/>
      <c r="W210" s="275"/>
      <c r="X210" s="275"/>
      <c r="Y210" s="275"/>
      <c r="Z210" s="275"/>
      <c r="AA210" s="275"/>
      <c r="AB210" s="275"/>
      <c r="AC210" s="275"/>
      <c r="AD210" s="275"/>
    </row>
    <row r="211" ht="20.25" customHeight="1">
      <c r="A211" s="275"/>
      <c r="B211" s="275"/>
      <c r="C211" s="275"/>
      <c r="D211" s="275"/>
      <c r="E211" s="275"/>
      <c r="F211" s="275"/>
      <c r="G211" s="275"/>
      <c r="H211" s="275"/>
      <c r="I211" s="275"/>
      <c r="J211" s="275"/>
      <c r="K211" s="275"/>
      <c r="L211" s="275"/>
      <c r="M211" s="275"/>
      <c r="N211" s="275"/>
      <c r="O211" s="275"/>
      <c r="P211" s="275"/>
      <c r="Q211" s="275"/>
      <c r="R211" s="275"/>
      <c r="S211" s="275"/>
      <c r="T211" s="275"/>
      <c r="U211" s="275"/>
      <c r="V211" s="275"/>
      <c r="W211" s="275"/>
      <c r="X211" s="275"/>
      <c r="Y211" s="275"/>
      <c r="Z211" s="275"/>
      <c r="AA211" s="275"/>
      <c r="AB211" s="275"/>
      <c r="AC211" s="275"/>
      <c r="AD211" s="275"/>
    </row>
    <row r="212" ht="20.25" customHeight="1">
      <c r="A212" s="275"/>
      <c r="B212" s="275"/>
      <c r="C212" s="275"/>
      <c r="D212" s="275"/>
      <c r="E212" s="275"/>
      <c r="F212" s="275"/>
      <c r="G212" s="275"/>
      <c r="H212" s="275"/>
      <c r="I212" s="275"/>
      <c r="J212" s="275"/>
      <c r="K212" s="275"/>
      <c r="L212" s="275"/>
      <c r="M212" s="275"/>
      <c r="N212" s="275"/>
      <c r="O212" s="275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  <c r="Z212" s="275"/>
      <c r="AA212" s="275"/>
      <c r="AB212" s="275"/>
      <c r="AC212" s="275"/>
      <c r="AD212" s="275"/>
    </row>
    <row r="213" ht="20.25" customHeight="1">
      <c r="A213" s="275"/>
      <c r="B213" s="275"/>
      <c r="C213" s="275"/>
      <c r="D213" s="275"/>
      <c r="E213" s="275"/>
      <c r="F213" s="275"/>
      <c r="G213" s="275"/>
      <c r="H213" s="275"/>
      <c r="I213" s="275"/>
      <c r="J213" s="275"/>
      <c r="K213" s="275"/>
      <c r="L213" s="275"/>
      <c r="M213" s="275"/>
      <c r="N213" s="275"/>
      <c r="O213" s="275"/>
      <c r="P213" s="275"/>
      <c r="Q213" s="275"/>
      <c r="R213" s="275"/>
      <c r="S213" s="275"/>
      <c r="T213" s="275"/>
      <c r="U213" s="275"/>
      <c r="V213" s="275"/>
      <c r="W213" s="275"/>
      <c r="X213" s="275"/>
      <c r="Y213" s="275"/>
      <c r="Z213" s="275"/>
      <c r="AA213" s="275"/>
      <c r="AB213" s="275"/>
      <c r="AC213" s="275"/>
      <c r="AD213" s="275"/>
    </row>
    <row r="214" ht="20.25" customHeight="1">
      <c r="A214" s="275"/>
      <c r="B214" s="275"/>
      <c r="C214" s="275"/>
      <c r="D214" s="275"/>
      <c r="E214" s="275"/>
      <c r="F214" s="275"/>
      <c r="G214" s="275"/>
      <c r="H214" s="275"/>
      <c r="I214" s="275"/>
      <c r="J214" s="275"/>
      <c r="K214" s="275"/>
      <c r="L214" s="275"/>
      <c r="M214" s="275"/>
      <c r="N214" s="275"/>
      <c r="O214" s="275"/>
      <c r="P214" s="275"/>
      <c r="Q214" s="275"/>
      <c r="R214" s="275"/>
      <c r="S214" s="275"/>
      <c r="T214" s="275"/>
      <c r="U214" s="275"/>
      <c r="V214" s="275"/>
      <c r="W214" s="275"/>
      <c r="X214" s="275"/>
      <c r="Y214" s="275"/>
      <c r="Z214" s="275"/>
      <c r="AA214" s="275"/>
      <c r="AB214" s="275"/>
      <c r="AC214" s="275"/>
      <c r="AD214" s="275"/>
    </row>
    <row r="215" ht="20.25" customHeight="1">
      <c r="A215" s="275"/>
      <c r="B215" s="275"/>
      <c r="C215" s="275"/>
      <c r="D215" s="275"/>
      <c r="E215" s="275"/>
      <c r="F215" s="275"/>
      <c r="G215" s="275"/>
      <c r="H215" s="275"/>
      <c r="I215" s="275"/>
      <c r="J215" s="275"/>
      <c r="K215" s="275"/>
      <c r="L215" s="275"/>
      <c r="M215" s="275"/>
      <c r="N215" s="275"/>
      <c r="O215" s="275"/>
      <c r="P215" s="275"/>
      <c r="Q215" s="275"/>
      <c r="R215" s="275"/>
      <c r="S215" s="275"/>
      <c r="T215" s="275"/>
      <c r="U215" s="275"/>
      <c r="V215" s="275"/>
      <c r="W215" s="275"/>
      <c r="X215" s="275"/>
      <c r="Y215" s="275"/>
      <c r="Z215" s="275"/>
      <c r="AA215" s="275"/>
      <c r="AB215" s="275"/>
      <c r="AC215" s="275"/>
      <c r="AD215" s="275"/>
    </row>
    <row r="216" ht="20.25" customHeight="1">
      <c r="A216" s="275"/>
      <c r="B216" s="275"/>
      <c r="C216" s="275"/>
      <c r="D216" s="275"/>
      <c r="E216" s="275"/>
      <c r="F216" s="275"/>
      <c r="G216" s="275"/>
      <c r="H216" s="275"/>
      <c r="I216" s="275"/>
      <c r="J216" s="275"/>
      <c r="K216" s="275"/>
      <c r="L216" s="275"/>
      <c r="M216" s="275"/>
      <c r="N216" s="275"/>
      <c r="O216" s="275"/>
      <c r="P216" s="275"/>
      <c r="Q216" s="275"/>
      <c r="R216" s="275"/>
      <c r="S216" s="275"/>
      <c r="T216" s="275"/>
      <c r="U216" s="275"/>
      <c r="V216" s="275"/>
      <c r="W216" s="275"/>
      <c r="X216" s="275"/>
      <c r="Y216" s="275"/>
      <c r="Z216" s="275"/>
      <c r="AA216" s="275"/>
      <c r="AB216" s="275"/>
      <c r="AC216" s="275"/>
      <c r="AD216" s="275"/>
    </row>
    <row r="217" ht="20.25" customHeight="1">
      <c r="A217" s="275"/>
      <c r="B217" s="275"/>
      <c r="C217" s="275"/>
      <c r="D217" s="275"/>
      <c r="E217" s="275"/>
      <c r="F217" s="275"/>
      <c r="G217" s="275"/>
      <c r="H217" s="275"/>
      <c r="I217" s="275"/>
      <c r="J217" s="275"/>
      <c r="K217" s="275"/>
      <c r="L217" s="275"/>
      <c r="M217" s="275"/>
      <c r="N217" s="275"/>
      <c r="O217" s="275"/>
      <c r="P217" s="275"/>
      <c r="Q217" s="275"/>
      <c r="R217" s="275"/>
      <c r="S217" s="275"/>
      <c r="T217" s="275"/>
      <c r="U217" s="275"/>
      <c r="V217" s="275"/>
      <c r="W217" s="275"/>
      <c r="X217" s="275"/>
      <c r="Y217" s="275"/>
      <c r="Z217" s="275"/>
      <c r="AA217" s="275"/>
      <c r="AB217" s="275"/>
      <c r="AC217" s="275"/>
      <c r="AD217" s="275"/>
    </row>
    <row r="218" ht="20.25" customHeight="1">
      <c r="A218" s="275"/>
      <c r="B218" s="275"/>
      <c r="C218" s="275"/>
      <c r="D218" s="275"/>
      <c r="E218" s="275"/>
      <c r="F218" s="275"/>
      <c r="G218" s="275"/>
      <c r="H218" s="275"/>
      <c r="I218" s="275"/>
      <c r="J218" s="275"/>
      <c r="K218" s="275"/>
      <c r="L218" s="275"/>
      <c r="M218" s="275"/>
      <c r="N218" s="275"/>
      <c r="O218" s="275"/>
      <c r="P218" s="275"/>
      <c r="Q218" s="275"/>
      <c r="R218" s="275"/>
      <c r="S218" s="275"/>
      <c r="T218" s="275"/>
      <c r="U218" s="275"/>
      <c r="V218" s="275"/>
      <c r="W218" s="275"/>
      <c r="X218" s="275"/>
      <c r="Y218" s="275"/>
      <c r="Z218" s="275"/>
      <c r="AA218" s="275"/>
      <c r="AB218" s="275"/>
      <c r="AC218" s="275"/>
      <c r="AD218" s="275"/>
    </row>
    <row r="219" ht="20.25" customHeight="1">
      <c r="A219" s="275"/>
      <c r="B219" s="275"/>
      <c r="C219" s="275"/>
      <c r="D219" s="275"/>
      <c r="E219" s="275"/>
      <c r="F219" s="275"/>
      <c r="G219" s="275"/>
      <c r="H219" s="275"/>
      <c r="I219" s="275"/>
      <c r="J219" s="275"/>
      <c r="K219" s="275"/>
      <c r="L219" s="275"/>
      <c r="M219" s="275"/>
      <c r="N219" s="275"/>
      <c r="O219" s="275"/>
      <c r="P219" s="275"/>
      <c r="Q219" s="275"/>
      <c r="R219" s="275"/>
      <c r="S219" s="275"/>
      <c r="T219" s="275"/>
      <c r="U219" s="275"/>
      <c r="V219" s="275"/>
      <c r="W219" s="275"/>
      <c r="X219" s="275"/>
      <c r="Y219" s="275"/>
      <c r="Z219" s="275"/>
      <c r="AA219" s="275"/>
      <c r="AB219" s="275"/>
      <c r="AC219" s="275"/>
      <c r="AD219" s="275"/>
    </row>
    <row r="220" ht="20.25" customHeight="1">
      <c r="A220" s="275"/>
      <c r="B220" s="275"/>
      <c r="C220" s="275"/>
      <c r="D220" s="275"/>
      <c r="E220" s="275"/>
      <c r="F220" s="275"/>
      <c r="G220" s="275"/>
      <c r="H220" s="275"/>
      <c r="I220" s="275"/>
      <c r="J220" s="275"/>
      <c r="K220" s="275"/>
      <c r="L220" s="275"/>
      <c r="M220" s="275"/>
      <c r="N220" s="275"/>
      <c r="O220" s="275"/>
      <c r="P220" s="275"/>
      <c r="Q220" s="275"/>
      <c r="R220" s="275"/>
      <c r="S220" s="275"/>
      <c r="T220" s="275"/>
      <c r="U220" s="275"/>
      <c r="V220" s="275"/>
      <c r="W220" s="275"/>
      <c r="X220" s="275"/>
      <c r="Y220" s="275"/>
      <c r="Z220" s="275"/>
      <c r="AA220" s="275"/>
      <c r="AB220" s="275"/>
      <c r="AC220" s="275"/>
      <c r="AD220" s="275"/>
    </row>
    <row r="221" ht="20.25" customHeight="1">
      <c r="A221" s="275"/>
      <c r="B221" s="275"/>
      <c r="C221" s="275"/>
      <c r="D221" s="275"/>
      <c r="E221" s="275"/>
      <c r="F221" s="275"/>
      <c r="G221" s="275"/>
      <c r="H221" s="275"/>
      <c r="I221" s="275"/>
      <c r="J221" s="275"/>
      <c r="K221" s="275"/>
      <c r="L221" s="275"/>
      <c r="M221" s="275"/>
      <c r="N221" s="275"/>
      <c r="O221" s="275"/>
      <c r="P221" s="275"/>
      <c r="Q221" s="275"/>
      <c r="R221" s="275"/>
      <c r="S221" s="275"/>
      <c r="T221" s="275"/>
      <c r="U221" s="275"/>
      <c r="V221" s="275"/>
      <c r="W221" s="275"/>
      <c r="X221" s="275"/>
      <c r="Y221" s="275"/>
      <c r="Z221" s="275"/>
      <c r="AA221" s="275"/>
      <c r="AB221" s="275"/>
      <c r="AC221" s="275"/>
      <c r="AD221" s="275"/>
    </row>
    <row r="222" ht="20.25" customHeight="1">
      <c r="A222" s="275"/>
      <c r="B222" s="275"/>
      <c r="C222" s="275"/>
      <c r="D222" s="275"/>
      <c r="E222" s="275"/>
      <c r="F222" s="275"/>
      <c r="G222" s="275"/>
      <c r="H222" s="275"/>
      <c r="I222" s="275"/>
      <c r="J222" s="275"/>
      <c r="K222" s="275"/>
      <c r="L222" s="275"/>
      <c r="M222" s="275"/>
      <c r="N222" s="275"/>
      <c r="O222" s="275"/>
      <c r="P222" s="275"/>
      <c r="Q222" s="275"/>
      <c r="R222" s="275"/>
      <c r="S222" s="275"/>
      <c r="T222" s="275"/>
      <c r="U222" s="275"/>
      <c r="V222" s="275"/>
      <c r="W222" s="275"/>
      <c r="X222" s="275"/>
      <c r="Y222" s="275"/>
      <c r="Z222" s="275"/>
      <c r="AA222" s="275"/>
      <c r="AB222" s="275"/>
      <c r="AC222" s="275"/>
      <c r="AD222" s="275"/>
    </row>
    <row r="223" ht="20.25" customHeight="1">
      <c r="A223" s="275"/>
      <c r="B223" s="275"/>
      <c r="C223" s="275"/>
      <c r="D223" s="275"/>
      <c r="E223" s="275"/>
      <c r="F223" s="275"/>
      <c r="G223" s="275"/>
      <c r="H223" s="275"/>
      <c r="I223" s="275"/>
      <c r="J223" s="275"/>
      <c r="K223" s="275"/>
      <c r="L223" s="275"/>
      <c r="M223" s="275"/>
      <c r="N223" s="275"/>
      <c r="O223" s="275"/>
      <c r="P223" s="275"/>
      <c r="Q223" s="275"/>
      <c r="R223" s="275"/>
      <c r="S223" s="275"/>
      <c r="T223" s="275"/>
      <c r="U223" s="275"/>
      <c r="V223" s="275"/>
      <c r="W223" s="275"/>
      <c r="X223" s="275"/>
      <c r="Y223" s="275"/>
      <c r="Z223" s="275"/>
      <c r="AA223" s="275"/>
      <c r="AB223" s="275"/>
      <c r="AC223" s="275"/>
      <c r="AD223" s="275"/>
    </row>
    <row r="224" ht="20.25" customHeight="1">
      <c r="A224" s="275"/>
      <c r="B224" s="275"/>
      <c r="C224" s="275"/>
      <c r="D224" s="275"/>
      <c r="E224" s="275"/>
      <c r="F224" s="275"/>
      <c r="G224" s="275"/>
      <c r="H224" s="275"/>
      <c r="I224" s="275"/>
      <c r="J224" s="275"/>
      <c r="K224" s="275"/>
      <c r="L224" s="275"/>
      <c r="M224" s="275"/>
      <c r="N224" s="275"/>
      <c r="O224" s="275"/>
      <c r="P224" s="275"/>
      <c r="Q224" s="275"/>
      <c r="R224" s="275"/>
      <c r="S224" s="275"/>
      <c r="T224" s="275"/>
      <c r="U224" s="275"/>
      <c r="V224" s="275"/>
      <c r="W224" s="275"/>
      <c r="X224" s="275"/>
      <c r="Y224" s="275"/>
      <c r="Z224" s="275"/>
      <c r="AA224" s="275"/>
      <c r="AB224" s="275"/>
      <c r="AC224" s="275"/>
      <c r="AD224" s="275"/>
    </row>
    <row r="225" ht="20.25" customHeight="1">
      <c r="A225" s="275"/>
      <c r="B225" s="275"/>
      <c r="C225" s="275"/>
      <c r="D225" s="275"/>
      <c r="E225" s="275"/>
      <c r="F225" s="275"/>
      <c r="G225" s="275"/>
      <c r="H225" s="275"/>
      <c r="I225" s="275"/>
      <c r="J225" s="275"/>
      <c r="K225" s="275"/>
      <c r="L225" s="275"/>
      <c r="M225" s="275"/>
      <c r="N225" s="275"/>
      <c r="O225" s="275"/>
      <c r="P225" s="275"/>
      <c r="Q225" s="275"/>
      <c r="R225" s="275"/>
      <c r="S225" s="275"/>
      <c r="T225" s="275"/>
      <c r="U225" s="275"/>
      <c r="V225" s="275"/>
      <c r="W225" s="275"/>
      <c r="X225" s="275"/>
      <c r="Y225" s="275"/>
      <c r="Z225" s="275"/>
      <c r="AA225" s="275"/>
      <c r="AB225" s="275"/>
      <c r="AC225" s="275"/>
      <c r="AD225" s="275"/>
    </row>
    <row r="226" ht="20.25" customHeight="1">
      <c r="A226" s="275"/>
      <c r="B226" s="275"/>
      <c r="C226" s="275"/>
      <c r="D226" s="275"/>
      <c r="E226" s="275"/>
      <c r="F226" s="275"/>
      <c r="G226" s="275"/>
      <c r="H226" s="275"/>
      <c r="I226" s="275"/>
      <c r="J226" s="275"/>
      <c r="K226" s="275"/>
      <c r="L226" s="275"/>
      <c r="M226" s="275"/>
      <c r="N226" s="275"/>
      <c r="O226" s="275"/>
      <c r="P226" s="275"/>
      <c r="Q226" s="275"/>
      <c r="R226" s="275"/>
      <c r="S226" s="275"/>
      <c r="T226" s="275"/>
      <c r="U226" s="275"/>
      <c r="V226" s="275"/>
      <c r="W226" s="275"/>
      <c r="X226" s="275"/>
      <c r="Y226" s="275"/>
      <c r="Z226" s="275"/>
      <c r="AA226" s="275"/>
      <c r="AB226" s="275"/>
      <c r="AC226" s="275"/>
      <c r="AD226" s="275"/>
    </row>
    <row r="227" ht="20.25" customHeight="1">
      <c r="A227" s="275"/>
      <c r="B227" s="275"/>
      <c r="C227" s="275"/>
      <c r="D227" s="275"/>
      <c r="E227" s="275"/>
      <c r="F227" s="275"/>
      <c r="G227" s="275"/>
      <c r="H227" s="275"/>
      <c r="I227" s="275"/>
      <c r="J227" s="275"/>
      <c r="K227" s="275"/>
      <c r="L227" s="275"/>
      <c r="M227" s="275"/>
      <c r="N227" s="275"/>
      <c r="O227" s="275"/>
      <c r="P227" s="275"/>
      <c r="Q227" s="275"/>
      <c r="R227" s="275"/>
      <c r="S227" s="275"/>
      <c r="T227" s="275"/>
      <c r="U227" s="275"/>
      <c r="V227" s="275"/>
      <c r="W227" s="275"/>
      <c r="X227" s="275"/>
      <c r="Y227" s="275"/>
      <c r="Z227" s="275"/>
      <c r="AA227" s="275"/>
      <c r="AB227" s="275"/>
      <c r="AC227" s="275"/>
      <c r="AD227" s="275"/>
    </row>
    <row r="228" ht="20.25" customHeight="1">
      <c r="A228" s="275"/>
      <c r="B228" s="275"/>
      <c r="C228" s="275"/>
      <c r="D228" s="275"/>
      <c r="E228" s="275"/>
      <c r="F228" s="275"/>
      <c r="G228" s="275"/>
      <c r="H228" s="275"/>
      <c r="I228" s="275"/>
      <c r="J228" s="275"/>
      <c r="K228" s="275"/>
      <c r="L228" s="275"/>
      <c r="M228" s="275"/>
      <c r="N228" s="275"/>
      <c r="O228" s="275"/>
      <c r="P228" s="275"/>
      <c r="Q228" s="275"/>
      <c r="R228" s="275"/>
      <c r="S228" s="275"/>
      <c r="T228" s="275"/>
      <c r="U228" s="275"/>
      <c r="V228" s="275"/>
      <c r="W228" s="275"/>
      <c r="X228" s="275"/>
      <c r="Y228" s="275"/>
      <c r="Z228" s="275"/>
      <c r="AA228" s="275"/>
      <c r="AB228" s="275"/>
      <c r="AC228" s="275"/>
      <c r="AD228" s="275"/>
    </row>
    <row r="229" ht="20.25" customHeight="1">
      <c r="A229" s="275"/>
      <c r="B229" s="275"/>
      <c r="C229" s="275"/>
      <c r="D229" s="275"/>
      <c r="E229" s="275"/>
      <c r="F229" s="275"/>
      <c r="G229" s="275"/>
      <c r="H229" s="275"/>
      <c r="I229" s="275"/>
      <c r="J229" s="275"/>
      <c r="K229" s="275"/>
      <c r="L229" s="275"/>
      <c r="M229" s="275"/>
      <c r="N229" s="275"/>
      <c r="O229" s="275"/>
      <c r="P229" s="275"/>
      <c r="Q229" s="275"/>
      <c r="R229" s="275"/>
      <c r="S229" s="275"/>
      <c r="T229" s="275"/>
      <c r="U229" s="275"/>
      <c r="V229" s="275"/>
      <c r="W229" s="275"/>
      <c r="X229" s="275"/>
      <c r="Y229" s="275"/>
      <c r="Z229" s="275"/>
      <c r="AA229" s="275"/>
      <c r="AB229" s="275"/>
      <c r="AC229" s="275"/>
      <c r="AD229" s="275"/>
    </row>
    <row r="230" ht="20.25" customHeight="1">
      <c r="A230" s="275"/>
      <c r="B230" s="275"/>
      <c r="C230" s="275"/>
      <c r="D230" s="275"/>
      <c r="E230" s="275"/>
      <c r="F230" s="275"/>
      <c r="G230" s="275"/>
      <c r="H230" s="275"/>
      <c r="I230" s="275"/>
      <c r="J230" s="275"/>
      <c r="K230" s="275"/>
      <c r="L230" s="275"/>
      <c r="M230" s="275"/>
      <c r="N230" s="275"/>
      <c r="O230" s="275"/>
      <c r="P230" s="275"/>
      <c r="Q230" s="275"/>
      <c r="R230" s="275"/>
      <c r="S230" s="275"/>
      <c r="T230" s="275"/>
      <c r="U230" s="275"/>
      <c r="V230" s="275"/>
      <c r="W230" s="275"/>
      <c r="X230" s="275"/>
      <c r="Y230" s="275"/>
      <c r="Z230" s="275"/>
      <c r="AA230" s="275"/>
      <c r="AB230" s="275"/>
      <c r="AC230" s="275"/>
      <c r="AD230" s="275"/>
    </row>
    <row r="231" ht="20.25" customHeight="1">
      <c r="A231" s="275"/>
      <c r="B231" s="275"/>
      <c r="C231" s="275"/>
      <c r="D231" s="275"/>
      <c r="E231" s="275"/>
      <c r="F231" s="275"/>
      <c r="G231" s="275"/>
      <c r="H231" s="275"/>
      <c r="I231" s="275"/>
      <c r="J231" s="275"/>
      <c r="K231" s="275"/>
      <c r="L231" s="275"/>
      <c r="M231" s="275"/>
      <c r="N231" s="275"/>
      <c r="O231" s="275"/>
      <c r="P231" s="275"/>
      <c r="Q231" s="275"/>
      <c r="R231" s="275"/>
      <c r="S231" s="275"/>
      <c r="T231" s="275"/>
      <c r="U231" s="275"/>
      <c r="V231" s="275"/>
      <c r="W231" s="275"/>
      <c r="X231" s="275"/>
      <c r="Y231" s="275"/>
      <c r="Z231" s="275"/>
      <c r="AA231" s="275"/>
      <c r="AB231" s="275"/>
      <c r="AC231" s="275"/>
      <c r="AD231" s="275"/>
    </row>
    <row r="232" ht="20.25" customHeight="1">
      <c r="A232" s="275"/>
      <c r="B232" s="275"/>
      <c r="C232" s="275"/>
      <c r="D232" s="275"/>
      <c r="E232" s="275"/>
      <c r="F232" s="275"/>
      <c r="G232" s="275"/>
      <c r="H232" s="275"/>
      <c r="I232" s="275"/>
      <c r="J232" s="275"/>
      <c r="K232" s="275"/>
      <c r="L232" s="275"/>
      <c r="M232" s="275"/>
      <c r="N232" s="275"/>
      <c r="O232" s="275"/>
      <c r="P232" s="275"/>
      <c r="Q232" s="275"/>
      <c r="R232" s="275"/>
      <c r="S232" s="275"/>
      <c r="T232" s="275"/>
      <c r="U232" s="275"/>
      <c r="V232" s="275"/>
      <c r="W232" s="275"/>
      <c r="X232" s="275"/>
      <c r="Y232" s="275"/>
      <c r="Z232" s="275"/>
      <c r="AA232" s="275"/>
      <c r="AB232" s="275"/>
      <c r="AC232" s="275"/>
      <c r="AD232" s="275"/>
    </row>
    <row r="233" ht="20.25" customHeight="1">
      <c r="A233" s="275"/>
      <c r="B233" s="275"/>
      <c r="C233" s="275"/>
      <c r="D233" s="275"/>
      <c r="E233" s="275"/>
      <c r="F233" s="275"/>
      <c r="G233" s="275"/>
      <c r="H233" s="275"/>
      <c r="I233" s="275"/>
      <c r="J233" s="275"/>
      <c r="K233" s="275"/>
      <c r="L233" s="275"/>
      <c r="M233" s="275"/>
      <c r="N233" s="275"/>
      <c r="O233" s="275"/>
      <c r="P233" s="275"/>
      <c r="Q233" s="275"/>
      <c r="R233" s="275"/>
      <c r="S233" s="275"/>
      <c r="T233" s="275"/>
      <c r="U233" s="275"/>
      <c r="V233" s="275"/>
      <c r="W233" s="275"/>
      <c r="X233" s="275"/>
      <c r="Y233" s="275"/>
      <c r="Z233" s="275"/>
      <c r="AA233" s="275"/>
      <c r="AB233" s="275"/>
      <c r="AC233" s="275"/>
      <c r="AD233" s="275"/>
    </row>
    <row r="234" ht="20.25" customHeight="1">
      <c r="A234" s="275"/>
      <c r="B234" s="275"/>
      <c r="C234" s="275"/>
      <c r="D234" s="275"/>
      <c r="E234" s="275"/>
      <c r="F234" s="275"/>
      <c r="G234" s="275"/>
      <c r="H234" s="275"/>
      <c r="I234" s="275"/>
      <c r="J234" s="275"/>
      <c r="K234" s="275"/>
      <c r="L234" s="275"/>
      <c r="M234" s="275"/>
      <c r="N234" s="275"/>
      <c r="O234" s="275"/>
      <c r="P234" s="275"/>
      <c r="Q234" s="275"/>
      <c r="R234" s="275"/>
      <c r="S234" s="275"/>
      <c r="T234" s="275"/>
      <c r="U234" s="275"/>
      <c r="V234" s="275"/>
      <c r="W234" s="275"/>
      <c r="X234" s="275"/>
      <c r="Y234" s="275"/>
      <c r="Z234" s="275"/>
      <c r="AA234" s="275"/>
      <c r="AB234" s="275"/>
      <c r="AC234" s="275"/>
      <c r="AD234" s="275"/>
    </row>
    <row r="235" ht="20.25" customHeight="1">
      <c r="A235" s="275"/>
      <c r="B235" s="275"/>
      <c r="C235" s="275"/>
      <c r="D235" s="275"/>
      <c r="E235" s="275"/>
      <c r="F235" s="275"/>
      <c r="G235" s="275"/>
      <c r="H235" s="275"/>
      <c r="I235" s="275"/>
      <c r="J235" s="275"/>
      <c r="K235" s="275"/>
      <c r="L235" s="275"/>
      <c r="M235" s="275"/>
      <c r="N235" s="275"/>
      <c r="O235" s="275"/>
      <c r="P235" s="275"/>
      <c r="Q235" s="275"/>
      <c r="R235" s="275"/>
      <c r="S235" s="275"/>
      <c r="T235" s="275"/>
      <c r="U235" s="275"/>
      <c r="V235" s="275"/>
      <c r="W235" s="275"/>
      <c r="X235" s="275"/>
      <c r="Y235" s="275"/>
      <c r="Z235" s="275"/>
      <c r="AA235" s="275"/>
      <c r="AB235" s="275"/>
      <c r="AC235" s="275"/>
      <c r="AD235" s="275"/>
    </row>
    <row r="236" ht="20.25" customHeight="1">
      <c r="A236" s="275"/>
      <c r="B236" s="275"/>
      <c r="C236" s="275"/>
      <c r="D236" s="275"/>
      <c r="E236" s="275"/>
      <c r="F236" s="275"/>
      <c r="G236" s="275"/>
      <c r="H236" s="275"/>
      <c r="I236" s="275"/>
      <c r="J236" s="275"/>
      <c r="K236" s="275"/>
      <c r="L236" s="275"/>
      <c r="M236" s="275"/>
      <c r="N236" s="275"/>
      <c r="O236" s="275"/>
      <c r="P236" s="275"/>
      <c r="Q236" s="275"/>
      <c r="R236" s="275"/>
      <c r="S236" s="275"/>
      <c r="T236" s="275"/>
      <c r="U236" s="275"/>
      <c r="V236" s="275"/>
      <c r="W236" s="275"/>
      <c r="X236" s="275"/>
      <c r="Y236" s="275"/>
      <c r="Z236" s="275"/>
      <c r="AA236" s="275"/>
      <c r="AB236" s="275"/>
      <c r="AC236" s="275"/>
      <c r="AD236" s="275"/>
    </row>
    <row r="237" ht="20.25" customHeight="1">
      <c r="A237" s="275"/>
      <c r="B237" s="275"/>
      <c r="C237" s="275"/>
      <c r="D237" s="275"/>
      <c r="E237" s="275"/>
      <c r="F237" s="275"/>
      <c r="G237" s="275"/>
      <c r="H237" s="275"/>
      <c r="I237" s="275"/>
      <c r="J237" s="275"/>
      <c r="K237" s="275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  <c r="AA237" s="275"/>
      <c r="AB237" s="275"/>
      <c r="AC237" s="275"/>
      <c r="AD237" s="275"/>
    </row>
    <row r="238" ht="20.25" customHeight="1">
      <c r="A238" s="275"/>
      <c r="B238" s="275"/>
      <c r="C238" s="275"/>
      <c r="D238" s="275"/>
      <c r="E238" s="275"/>
      <c r="F238" s="275"/>
      <c r="G238" s="275"/>
      <c r="H238" s="275"/>
      <c r="I238" s="275"/>
      <c r="J238" s="275"/>
      <c r="K238" s="275"/>
      <c r="L238" s="275"/>
      <c r="M238" s="275"/>
      <c r="N238" s="275"/>
      <c r="O238" s="275"/>
      <c r="P238" s="275"/>
      <c r="Q238" s="275"/>
      <c r="R238" s="275"/>
      <c r="S238" s="275"/>
      <c r="T238" s="275"/>
      <c r="U238" s="275"/>
      <c r="V238" s="275"/>
      <c r="W238" s="275"/>
      <c r="X238" s="275"/>
      <c r="Y238" s="275"/>
      <c r="Z238" s="275"/>
      <c r="AA238" s="275"/>
      <c r="AB238" s="275"/>
      <c r="AC238" s="275"/>
      <c r="AD238" s="275"/>
    </row>
    <row r="239" ht="20.25" customHeight="1">
      <c r="A239" s="275"/>
      <c r="B239" s="275"/>
      <c r="C239" s="275"/>
      <c r="D239" s="275"/>
      <c r="E239" s="275"/>
      <c r="F239" s="275"/>
      <c r="G239" s="275"/>
      <c r="H239" s="275"/>
      <c r="I239" s="275"/>
      <c r="J239" s="275"/>
      <c r="K239" s="275"/>
      <c r="L239" s="275"/>
      <c r="M239" s="275"/>
      <c r="N239" s="275"/>
      <c r="O239" s="275"/>
      <c r="P239" s="275"/>
      <c r="Q239" s="275"/>
      <c r="R239" s="275"/>
      <c r="S239" s="275"/>
      <c r="T239" s="275"/>
      <c r="U239" s="275"/>
      <c r="V239" s="275"/>
      <c r="W239" s="275"/>
      <c r="X239" s="275"/>
      <c r="Y239" s="275"/>
      <c r="Z239" s="275"/>
      <c r="AA239" s="275"/>
      <c r="AB239" s="275"/>
      <c r="AC239" s="275"/>
      <c r="AD239" s="275"/>
    </row>
    <row r="240" ht="20.25" customHeight="1">
      <c r="A240" s="275"/>
      <c r="B240" s="275"/>
      <c r="C240" s="275"/>
      <c r="D240" s="275"/>
      <c r="E240" s="275"/>
      <c r="F240" s="275"/>
      <c r="G240" s="275"/>
      <c r="H240" s="275"/>
      <c r="I240" s="275"/>
      <c r="J240" s="275"/>
      <c r="K240" s="275"/>
      <c r="L240" s="275"/>
      <c r="M240" s="275"/>
      <c r="N240" s="275"/>
      <c r="O240" s="275"/>
      <c r="P240" s="275"/>
      <c r="Q240" s="275"/>
      <c r="R240" s="275"/>
      <c r="S240" s="275"/>
      <c r="T240" s="275"/>
      <c r="U240" s="275"/>
      <c r="V240" s="275"/>
      <c r="W240" s="275"/>
      <c r="X240" s="275"/>
      <c r="Y240" s="275"/>
      <c r="Z240" s="275"/>
      <c r="AA240" s="275"/>
      <c r="AB240" s="275"/>
      <c r="AC240" s="275"/>
      <c r="AD240" s="275"/>
    </row>
    <row r="241" ht="20.25" customHeight="1">
      <c r="A241" s="275"/>
      <c r="B241" s="275"/>
      <c r="C241" s="275"/>
      <c r="D241" s="275"/>
      <c r="E241" s="275"/>
      <c r="F241" s="275"/>
      <c r="G241" s="275"/>
      <c r="H241" s="275"/>
      <c r="I241" s="275"/>
      <c r="J241" s="275"/>
      <c r="K241" s="275"/>
      <c r="L241" s="275"/>
      <c r="M241" s="275"/>
      <c r="N241" s="275"/>
      <c r="O241" s="275"/>
      <c r="P241" s="275"/>
      <c r="Q241" s="275"/>
      <c r="R241" s="275"/>
      <c r="S241" s="275"/>
      <c r="T241" s="275"/>
      <c r="U241" s="275"/>
      <c r="V241" s="275"/>
      <c r="W241" s="275"/>
      <c r="X241" s="275"/>
      <c r="Y241" s="275"/>
      <c r="Z241" s="275"/>
      <c r="AA241" s="275"/>
      <c r="AB241" s="275"/>
      <c r="AC241" s="275"/>
      <c r="AD241" s="275"/>
    </row>
    <row r="242" ht="20.25" customHeight="1">
      <c r="A242" s="275"/>
      <c r="B242" s="275"/>
      <c r="C242" s="275"/>
      <c r="D242" s="275"/>
      <c r="E242" s="275"/>
      <c r="F242" s="275"/>
      <c r="G242" s="275"/>
      <c r="H242" s="275"/>
      <c r="I242" s="275"/>
      <c r="J242" s="275"/>
      <c r="K242" s="275"/>
      <c r="L242" s="275"/>
      <c r="M242" s="275"/>
      <c r="N242" s="275"/>
      <c r="O242" s="275"/>
      <c r="P242" s="275"/>
      <c r="Q242" s="275"/>
      <c r="R242" s="275"/>
      <c r="S242" s="275"/>
      <c r="T242" s="275"/>
      <c r="U242" s="275"/>
      <c r="V242" s="275"/>
      <c r="W242" s="275"/>
      <c r="X242" s="275"/>
      <c r="Y242" s="275"/>
      <c r="Z242" s="275"/>
      <c r="AA242" s="275"/>
      <c r="AB242" s="275"/>
      <c r="AC242" s="275"/>
      <c r="AD242" s="275"/>
    </row>
    <row r="243" ht="20.25" customHeight="1">
      <c r="A243" s="275"/>
      <c r="B243" s="275"/>
      <c r="C243" s="275"/>
      <c r="D243" s="275"/>
      <c r="E243" s="275"/>
      <c r="F243" s="275"/>
      <c r="G243" s="275"/>
      <c r="H243" s="275"/>
      <c r="I243" s="275"/>
      <c r="J243" s="275"/>
      <c r="K243" s="275"/>
      <c r="L243" s="275"/>
      <c r="M243" s="275"/>
      <c r="N243" s="275"/>
      <c r="O243" s="275"/>
      <c r="P243" s="275"/>
      <c r="Q243" s="275"/>
      <c r="R243" s="275"/>
      <c r="S243" s="275"/>
      <c r="T243" s="275"/>
      <c r="U243" s="275"/>
      <c r="V243" s="275"/>
      <c r="W243" s="275"/>
      <c r="X243" s="275"/>
      <c r="Y243" s="275"/>
      <c r="Z243" s="275"/>
      <c r="AA243" s="275"/>
      <c r="AB243" s="275"/>
      <c r="AC243" s="275"/>
      <c r="AD243" s="275"/>
    </row>
    <row r="244" ht="20.25" customHeight="1">
      <c r="A244" s="275"/>
      <c r="B244" s="275"/>
      <c r="C244" s="275"/>
      <c r="D244" s="275"/>
      <c r="E244" s="275"/>
      <c r="F244" s="275"/>
      <c r="G244" s="275"/>
      <c r="H244" s="275"/>
      <c r="I244" s="275"/>
      <c r="J244" s="275"/>
      <c r="K244" s="275"/>
      <c r="L244" s="275"/>
      <c r="M244" s="275"/>
      <c r="N244" s="275"/>
      <c r="O244" s="275"/>
      <c r="P244" s="275"/>
      <c r="Q244" s="275"/>
      <c r="R244" s="275"/>
      <c r="S244" s="275"/>
      <c r="T244" s="275"/>
      <c r="U244" s="275"/>
      <c r="V244" s="275"/>
      <c r="W244" s="275"/>
      <c r="X244" s="275"/>
      <c r="Y244" s="275"/>
      <c r="Z244" s="275"/>
      <c r="AA244" s="275"/>
      <c r="AB244" s="275"/>
      <c r="AC244" s="275"/>
      <c r="AD244" s="275"/>
    </row>
    <row r="245" ht="20.25" customHeight="1">
      <c r="A245" s="275"/>
      <c r="B245" s="275"/>
      <c r="C245" s="275"/>
      <c r="D245" s="275"/>
      <c r="E245" s="275"/>
      <c r="F245" s="275"/>
      <c r="G245" s="275"/>
      <c r="H245" s="275"/>
      <c r="I245" s="275"/>
      <c r="J245" s="275"/>
      <c r="K245" s="275"/>
      <c r="L245" s="275"/>
      <c r="M245" s="275"/>
      <c r="N245" s="275"/>
      <c r="O245" s="275"/>
      <c r="P245" s="275"/>
      <c r="Q245" s="275"/>
      <c r="R245" s="275"/>
      <c r="S245" s="275"/>
      <c r="T245" s="275"/>
      <c r="U245" s="275"/>
      <c r="V245" s="275"/>
      <c r="W245" s="275"/>
      <c r="X245" s="275"/>
      <c r="Y245" s="275"/>
      <c r="Z245" s="275"/>
      <c r="AA245" s="275"/>
      <c r="AB245" s="275"/>
      <c r="AC245" s="275"/>
      <c r="AD245" s="275"/>
    </row>
    <row r="246" ht="20.25" customHeight="1">
      <c r="A246" s="275"/>
      <c r="B246" s="275"/>
      <c r="C246" s="275"/>
      <c r="D246" s="275"/>
      <c r="E246" s="275"/>
      <c r="F246" s="275"/>
      <c r="G246" s="275"/>
      <c r="H246" s="275"/>
      <c r="I246" s="275"/>
      <c r="J246" s="275"/>
      <c r="K246" s="275"/>
      <c r="L246" s="275"/>
      <c r="M246" s="275"/>
      <c r="N246" s="275"/>
      <c r="O246" s="275"/>
      <c r="P246" s="275"/>
      <c r="Q246" s="275"/>
      <c r="R246" s="275"/>
      <c r="S246" s="275"/>
      <c r="T246" s="275"/>
      <c r="U246" s="275"/>
      <c r="V246" s="275"/>
      <c r="W246" s="275"/>
      <c r="X246" s="275"/>
      <c r="Y246" s="275"/>
      <c r="Z246" s="275"/>
      <c r="AA246" s="275"/>
      <c r="AB246" s="275"/>
      <c r="AC246" s="275"/>
      <c r="AD246" s="275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1.14"/>
    <col customWidth="1" min="3" max="5" width="19.86"/>
    <col customWidth="1" min="6" max="6" width="98.43"/>
    <col customWidth="1" min="7" max="7" width="27.14"/>
    <col customWidth="1" min="8" max="11" width="19.86"/>
    <col customWidth="1" min="12" max="22" width="8.0"/>
  </cols>
  <sheetData>
    <row r="1" ht="18.0" customHeight="1">
      <c r="A1" s="438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8.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8.0" customHeight="1">
      <c r="A3" s="438" t="s">
        <v>121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18.0" customHeight="1">
      <c r="A4" s="7"/>
      <c r="B4" s="7"/>
      <c r="C4" s="7"/>
      <c r="D4" s="7"/>
      <c r="E4" s="7"/>
      <c r="F4" s="439"/>
      <c r="G4" s="439"/>
      <c r="H4" s="439"/>
      <c r="I4" s="439"/>
      <c r="J4" s="439"/>
      <c r="K4" s="439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0.25" customHeight="1">
      <c r="A5" s="438" t="s">
        <v>122</v>
      </c>
      <c r="B5" s="332" t="s">
        <v>143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8.75" customHeight="1">
      <c r="A6" s="7"/>
      <c r="B6" s="7"/>
      <c r="C6" s="7"/>
      <c r="D6" s="7"/>
      <c r="E6" s="7"/>
      <c r="F6" s="7"/>
      <c r="G6" s="44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33.0" customHeight="1">
      <c r="A7" s="441"/>
      <c r="B7" s="442"/>
      <c r="C7" s="443"/>
      <c r="D7" s="444"/>
      <c r="E7" s="445"/>
      <c r="F7" s="445"/>
      <c r="G7" s="445"/>
      <c r="H7" s="445"/>
      <c r="I7" s="445"/>
      <c r="J7" s="445"/>
      <c r="K7" s="445"/>
      <c r="L7" s="445"/>
      <c r="M7" s="445"/>
      <c r="N7" s="445"/>
      <c r="O7" s="445"/>
      <c r="P7" s="445"/>
      <c r="Q7" s="445"/>
      <c r="R7" s="445"/>
      <c r="S7" s="445"/>
      <c r="T7" s="445"/>
      <c r="U7" s="445"/>
      <c r="V7" s="445"/>
    </row>
    <row r="8" ht="33.0" customHeight="1">
      <c r="A8" s="446"/>
      <c r="B8" s="447"/>
      <c r="C8" s="443"/>
      <c r="D8" s="444"/>
      <c r="E8" s="445"/>
      <c r="F8" s="445"/>
      <c r="G8" s="445"/>
      <c r="H8" s="445"/>
      <c r="I8" s="445"/>
      <c r="J8" s="445"/>
      <c r="K8" s="445"/>
      <c r="L8" s="445"/>
      <c r="M8" s="445"/>
      <c r="N8" s="445"/>
      <c r="O8" s="445"/>
      <c r="P8" s="445"/>
      <c r="Q8" s="445"/>
      <c r="R8" s="445"/>
      <c r="S8" s="445"/>
      <c r="T8" s="445"/>
      <c r="U8" s="445"/>
      <c r="V8" s="445"/>
    </row>
    <row r="9" ht="33.0" customHeight="1">
      <c r="A9" s="441"/>
      <c r="B9" s="442"/>
      <c r="C9" s="443"/>
      <c r="D9" s="444"/>
      <c r="E9" s="448"/>
      <c r="F9" s="448"/>
      <c r="G9" s="448"/>
      <c r="H9" s="448"/>
      <c r="I9" s="448"/>
      <c r="J9" s="448"/>
      <c r="K9" s="448"/>
      <c r="L9" s="448"/>
      <c r="M9" s="448"/>
      <c r="N9" s="448"/>
      <c r="O9" s="448"/>
      <c r="P9" s="448"/>
      <c r="Q9" s="448"/>
      <c r="R9" s="448"/>
      <c r="S9" s="448"/>
      <c r="T9" s="448"/>
      <c r="U9" s="448"/>
      <c r="V9" s="448"/>
    </row>
    <row r="10" ht="33.0" customHeight="1">
      <c r="A10" s="441"/>
      <c r="B10" s="442"/>
      <c r="C10" s="443"/>
      <c r="D10" s="444"/>
      <c r="E10" s="445"/>
      <c r="F10" s="445"/>
      <c r="G10" s="445"/>
      <c r="H10" s="445"/>
      <c r="I10" s="445"/>
      <c r="J10" s="445"/>
      <c r="K10" s="445"/>
      <c r="L10" s="445"/>
      <c r="M10" s="445"/>
      <c r="N10" s="445"/>
      <c r="O10" s="445"/>
      <c r="P10" s="445"/>
      <c r="Q10" s="445"/>
      <c r="R10" s="445"/>
      <c r="S10" s="445"/>
      <c r="T10" s="445"/>
      <c r="U10" s="445"/>
      <c r="V10" s="445"/>
    </row>
    <row r="11" ht="33.0" customHeight="1">
      <c r="A11" s="441"/>
      <c r="B11" s="442"/>
      <c r="C11" s="443"/>
      <c r="D11" s="444"/>
      <c r="E11" s="445"/>
      <c r="F11" s="445"/>
      <c r="G11" s="445"/>
      <c r="H11" s="445"/>
      <c r="I11" s="445"/>
      <c r="J11" s="445"/>
      <c r="K11" s="445"/>
      <c r="L11" s="445"/>
      <c r="M11" s="445"/>
      <c r="N11" s="445"/>
      <c r="O11" s="445"/>
      <c r="P11" s="445"/>
      <c r="Q11" s="445"/>
      <c r="R11" s="445"/>
      <c r="S11" s="445"/>
      <c r="T11" s="445"/>
      <c r="U11" s="445"/>
      <c r="V11" s="445"/>
    </row>
    <row r="12" ht="33.0" customHeight="1">
      <c r="A12" s="441"/>
      <c r="B12" s="442"/>
      <c r="C12" s="443"/>
      <c r="D12" s="444"/>
      <c r="E12" s="445"/>
      <c r="F12" s="445"/>
      <c r="G12" s="445"/>
      <c r="H12" s="445"/>
      <c r="I12" s="445"/>
      <c r="J12" s="445"/>
      <c r="K12" s="445"/>
      <c r="L12" s="445"/>
      <c r="M12" s="445"/>
      <c r="N12" s="445"/>
      <c r="O12" s="445"/>
      <c r="P12" s="445"/>
      <c r="Q12" s="445"/>
      <c r="R12" s="445"/>
      <c r="S12" s="445"/>
      <c r="T12" s="445"/>
      <c r="U12" s="445"/>
      <c r="V12" s="445"/>
    </row>
    <row r="13" ht="33.0" customHeight="1">
      <c r="A13" s="441"/>
      <c r="B13" s="442"/>
      <c r="C13" s="443"/>
      <c r="D13" s="444"/>
      <c r="E13" s="445"/>
      <c r="F13" s="445"/>
      <c r="G13" s="445"/>
      <c r="H13" s="445"/>
      <c r="I13" s="445"/>
      <c r="J13" s="445"/>
      <c r="K13" s="445"/>
      <c r="L13" s="445"/>
      <c r="M13" s="445"/>
      <c r="N13" s="445"/>
      <c r="O13" s="445"/>
      <c r="P13" s="445"/>
      <c r="Q13" s="445"/>
      <c r="R13" s="445"/>
      <c r="S13" s="445"/>
      <c r="T13" s="445"/>
      <c r="U13" s="445"/>
      <c r="V13" s="445"/>
    </row>
    <row r="14" ht="33.0" customHeight="1">
      <c r="A14" s="441"/>
      <c r="B14" s="442"/>
      <c r="C14" s="441"/>
      <c r="D14" s="444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5"/>
      <c r="S14" s="445"/>
      <c r="T14" s="445"/>
      <c r="U14" s="445"/>
      <c r="V14" s="445"/>
    </row>
    <row r="15" ht="33.0" customHeight="1">
      <c r="A15" s="441"/>
      <c r="B15" s="442"/>
      <c r="C15" s="443"/>
      <c r="D15" s="444"/>
      <c r="E15" s="445"/>
      <c r="F15" s="445"/>
      <c r="G15" s="445"/>
      <c r="H15" s="445"/>
      <c r="I15" s="445"/>
      <c r="J15" s="445"/>
      <c r="K15" s="445"/>
      <c r="L15" s="445"/>
      <c r="M15" s="445"/>
      <c r="N15" s="445"/>
      <c r="O15" s="445"/>
      <c r="P15" s="445"/>
      <c r="Q15" s="445"/>
      <c r="R15" s="445"/>
      <c r="S15" s="445"/>
      <c r="T15" s="445"/>
      <c r="U15" s="445"/>
      <c r="V15" s="445"/>
    </row>
    <row r="16" ht="33.0" customHeight="1">
      <c r="A16" s="441"/>
      <c r="B16" s="442"/>
      <c r="C16" s="443"/>
      <c r="D16" s="444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48"/>
      <c r="S16" s="448"/>
      <c r="T16" s="448"/>
      <c r="U16" s="448"/>
      <c r="V16" s="448"/>
    </row>
    <row r="17" ht="33.0" customHeight="1">
      <c r="A17" s="441"/>
      <c r="B17" s="442"/>
      <c r="C17" s="443"/>
      <c r="D17" s="444"/>
      <c r="E17" s="445"/>
      <c r="F17" s="445"/>
      <c r="G17" s="445"/>
      <c r="H17" s="445"/>
      <c r="I17" s="445"/>
      <c r="J17" s="445"/>
      <c r="K17" s="445"/>
      <c r="L17" s="445"/>
      <c r="M17" s="445"/>
      <c r="N17" s="445"/>
      <c r="O17" s="445"/>
      <c r="P17" s="445"/>
      <c r="Q17" s="445"/>
      <c r="R17" s="445"/>
      <c r="S17" s="445"/>
      <c r="T17" s="445"/>
      <c r="U17" s="445"/>
      <c r="V17" s="445"/>
    </row>
    <row r="18" ht="33.0" customHeight="1">
      <c r="A18" s="441"/>
      <c r="B18" s="442"/>
      <c r="C18" s="443"/>
      <c r="D18" s="444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  <c r="T18" s="448"/>
      <c r="U18" s="448"/>
      <c r="V18" s="448"/>
    </row>
    <row r="19" ht="33.0" customHeight="1">
      <c r="A19" s="441"/>
      <c r="B19" s="442"/>
      <c r="C19" s="443"/>
      <c r="D19" s="444"/>
      <c r="E19" s="445"/>
      <c r="F19" s="445"/>
      <c r="G19" s="445"/>
      <c r="H19" s="445"/>
      <c r="I19" s="445"/>
      <c r="J19" s="445"/>
      <c r="K19" s="445"/>
      <c r="L19" s="445"/>
      <c r="M19" s="445"/>
      <c r="N19" s="445"/>
      <c r="O19" s="445"/>
      <c r="P19" s="445"/>
      <c r="Q19" s="445"/>
      <c r="R19" s="445"/>
      <c r="S19" s="445"/>
      <c r="T19" s="445"/>
      <c r="U19" s="445"/>
      <c r="V19" s="445"/>
    </row>
    <row r="20" ht="33.0" customHeight="1">
      <c r="A20" s="441"/>
      <c r="B20" s="442"/>
      <c r="C20" s="443"/>
      <c r="D20" s="444"/>
      <c r="E20" s="445"/>
      <c r="F20" s="445"/>
      <c r="G20" s="445"/>
      <c r="H20" s="445"/>
      <c r="I20" s="445"/>
      <c r="J20" s="445"/>
      <c r="K20" s="445"/>
      <c r="L20" s="445"/>
      <c r="M20" s="445"/>
      <c r="N20" s="445"/>
      <c r="O20" s="445"/>
      <c r="P20" s="445"/>
      <c r="Q20" s="445"/>
      <c r="R20" s="445"/>
      <c r="S20" s="445"/>
      <c r="T20" s="445"/>
      <c r="U20" s="445"/>
      <c r="V20" s="445"/>
    </row>
    <row r="21" ht="33.0" customHeight="1">
      <c r="A21" s="441"/>
      <c r="B21" s="442"/>
      <c r="C21" s="443"/>
      <c r="D21" s="444"/>
      <c r="E21" s="445"/>
      <c r="F21" s="445"/>
      <c r="G21" s="445"/>
      <c r="H21" s="445"/>
      <c r="I21" s="445"/>
      <c r="J21" s="445"/>
      <c r="K21" s="445"/>
      <c r="L21" s="445"/>
      <c r="M21" s="445"/>
      <c r="N21" s="445"/>
      <c r="O21" s="445"/>
      <c r="P21" s="445"/>
      <c r="Q21" s="445"/>
      <c r="R21" s="445"/>
      <c r="S21" s="445"/>
      <c r="T21" s="445"/>
      <c r="U21" s="445"/>
      <c r="V21" s="445"/>
    </row>
    <row r="22" ht="33.0" customHeight="1">
      <c r="A22" s="441"/>
      <c r="B22" s="442"/>
      <c r="C22" s="443"/>
      <c r="D22" s="444"/>
      <c r="E22" s="445"/>
      <c r="F22" s="445"/>
      <c r="G22" s="445"/>
      <c r="H22" s="445"/>
      <c r="I22" s="445"/>
      <c r="J22" s="445"/>
      <c r="K22" s="445"/>
      <c r="L22" s="445"/>
      <c r="M22" s="445"/>
      <c r="N22" s="445"/>
      <c r="O22" s="445"/>
      <c r="P22" s="445"/>
      <c r="Q22" s="445"/>
      <c r="R22" s="445"/>
      <c r="S22" s="445"/>
      <c r="T22" s="445"/>
      <c r="U22" s="445"/>
      <c r="V22" s="445"/>
    </row>
    <row r="23" ht="33.0" customHeight="1">
      <c r="A23" s="441"/>
      <c r="B23" s="442"/>
      <c r="C23" s="443"/>
      <c r="D23" s="444"/>
      <c r="E23" s="445"/>
      <c r="F23" s="445"/>
      <c r="G23" s="445"/>
      <c r="H23" s="445"/>
      <c r="I23" s="445"/>
      <c r="J23" s="445"/>
      <c r="K23" s="445"/>
      <c r="L23" s="445"/>
      <c r="M23" s="445"/>
      <c r="N23" s="445"/>
      <c r="O23" s="445"/>
      <c r="P23" s="445"/>
      <c r="Q23" s="445"/>
      <c r="R23" s="445"/>
      <c r="S23" s="445"/>
      <c r="T23" s="445"/>
      <c r="U23" s="445"/>
      <c r="V23" s="445"/>
    </row>
    <row r="24" ht="33.0" customHeight="1">
      <c r="A24" s="441"/>
      <c r="B24" s="442"/>
      <c r="C24" s="443"/>
      <c r="D24" s="449"/>
      <c r="E24" s="445"/>
      <c r="F24" s="445"/>
      <c r="G24" s="445"/>
      <c r="H24" s="445"/>
      <c r="I24" s="445"/>
      <c r="J24" s="445"/>
      <c r="K24" s="445"/>
      <c r="L24" s="445"/>
      <c r="M24" s="445"/>
      <c r="N24" s="445"/>
      <c r="O24" s="445"/>
      <c r="P24" s="445"/>
      <c r="Q24" s="445"/>
      <c r="R24" s="445"/>
      <c r="S24" s="445"/>
      <c r="T24" s="445"/>
      <c r="U24" s="445"/>
      <c r="V24" s="445"/>
    </row>
    <row r="25" ht="33.0" customHeight="1">
      <c r="A25" s="441"/>
      <c r="B25" s="442"/>
      <c r="C25" s="443"/>
      <c r="D25" s="449"/>
      <c r="E25" s="445"/>
      <c r="F25" s="445"/>
      <c r="G25" s="445"/>
      <c r="H25" s="445"/>
      <c r="I25" s="445"/>
      <c r="J25" s="445"/>
      <c r="K25" s="445"/>
      <c r="L25" s="445"/>
      <c r="M25" s="445"/>
      <c r="N25" s="445"/>
      <c r="O25" s="445"/>
      <c r="P25" s="445"/>
      <c r="Q25" s="445"/>
      <c r="R25" s="445"/>
      <c r="S25" s="445"/>
      <c r="T25" s="445"/>
      <c r="U25" s="445"/>
      <c r="V25" s="445"/>
    </row>
    <row r="26" ht="33.0" customHeight="1">
      <c r="A26" s="441"/>
      <c r="B26" s="442"/>
      <c r="C26" s="443"/>
      <c r="D26" s="449"/>
      <c r="E26" s="445"/>
      <c r="F26" s="445"/>
      <c r="G26" s="445"/>
      <c r="H26" s="445"/>
      <c r="I26" s="445"/>
      <c r="J26" s="445"/>
      <c r="K26" s="445"/>
      <c r="L26" s="445"/>
      <c r="M26" s="445"/>
      <c r="N26" s="445"/>
      <c r="O26" s="445"/>
      <c r="P26" s="445"/>
      <c r="Q26" s="445"/>
      <c r="R26" s="445"/>
      <c r="S26" s="445"/>
      <c r="T26" s="445"/>
      <c r="U26" s="445"/>
      <c r="V26" s="445"/>
    </row>
    <row r="27" ht="33.0" customHeight="1">
      <c r="A27" s="441"/>
      <c r="B27" s="442"/>
      <c r="C27" s="443"/>
      <c r="D27" s="449"/>
      <c r="E27" s="445"/>
      <c r="F27" s="445"/>
      <c r="G27" s="445"/>
      <c r="H27" s="445"/>
      <c r="I27" s="445"/>
      <c r="J27" s="445"/>
      <c r="K27" s="445"/>
      <c r="L27" s="445"/>
      <c r="M27" s="445"/>
      <c r="N27" s="445"/>
      <c r="O27" s="445"/>
      <c r="P27" s="445"/>
      <c r="Q27" s="445"/>
      <c r="R27" s="445"/>
      <c r="S27" s="445"/>
      <c r="T27" s="445"/>
      <c r="U27" s="445"/>
      <c r="V27" s="445"/>
    </row>
    <row r="28" ht="33.0" customHeight="1">
      <c r="A28" s="441"/>
      <c r="B28" s="442"/>
      <c r="C28" s="443"/>
      <c r="D28" s="449"/>
      <c r="E28" s="445"/>
      <c r="F28" s="445"/>
      <c r="G28" s="445"/>
      <c r="H28" s="445"/>
      <c r="I28" s="445"/>
      <c r="J28" s="445"/>
      <c r="K28" s="445"/>
      <c r="L28" s="445"/>
      <c r="M28" s="445"/>
      <c r="N28" s="445"/>
      <c r="O28" s="445"/>
      <c r="P28" s="445"/>
      <c r="Q28" s="445"/>
      <c r="R28" s="445"/>
      <c r="S28" s="445"/>
      <c r="T28" s="445"/>
      <c r="U28" s="445"/>
      <c r="V28" s="445"/>
    </row>
    <row r="29" ht="33.0" customHeight="1">
      <c r="A29" s="441"/>
      <c r="B29" s="442"/>
      <c r="C29" s="443"/>
      <c r="D29" s="444"/>
      <c r="E29" s="445"/>
      <c r="F29" s="445"/>
      <c r="G29" s="445"/>
      <c r="H29" s="445"/>
      <c r="I29" s="445"/>
      <c r="J29" s="445"/>
      <c r="K29" s="445"/>
      <c r="L29" s="445"/>
      <c r="M29" s="445"/>
      <c r="N29" s="445"/>
      <c r="O29" s="445"/>
      <c r="P29" s="445"/>
      <c r="Q29" s="445"/>
      <c r="R29" s="445"/>
      <c r="S29" s="445"/>
      <c r="T29" s="445"/>
      <c r="U29" s="445"/>
      <c r="V29" s="445"/>
    </row>
    <row r="30" ht="33.0" customHeight="1">
      <c r="A30" s="450"/>
      <c r="B30" s="332"/>
      <c r="C30" s="444"/>
      <c r="D30" s="444"/>
      <c r="E30" s="445"/>
      <c r="F30" s="445"/>
      <c r="G30" s="445"/>
      <c r="H30" s="445"/>
      <c r="I30" s="445"/>
      <c r="J30" s="445"/>
      <c r="K30" s="445"/>
      <c r="L30" s="445"/>
      <c r="M30" s="445"/>
      <c r="N30" s="445"/>
      <c r="O30" s="445"/>
      <c r="P30" s="445"/>
      <c r="Q30" s="445"/>
      <c r="R30" s="445"/>
      <c r="S30" s="445"/>
      <c r="T30" s="445"/>
      <c r="U30" s="445"/>
      <c r="V30" s="445"/>
    </row>
    <row r="31" ht="23.25" customHeight="1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  <c r="M31" s="445"/>
      <c r="N31" s="445"/>
      <c r="O31" s="445"/>
      <c r="P31" s="445"/>
      <c r="Q31" s="445"/>
      <c r="R31" s="445"/>
      <c r="S31" s="445"/>
      <c r="T31" s="445"/>
      <c r="U31" s="445"/>
      <c r="V31" s="445"/>
    </row>
    <row r="32" ht="23.25" customHeight="1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  <c r="M32" s="445"/>
      <c r="N32" s="445"/>
      <c r="O32" s="445"/>
      <c r="P32" s="445"/>
      <c r="Q32" s="445"/>
      <c r="R32" s="445"/>
      <c r="S32" s="445"/>
      <c r="T32" s="445"/>
      <c r="U32" s="445"/>
      <c r="V32" s="445"/>
    </row>
    <row r="33" ht="23.25" customHeight="1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445"/>
      <c r="U33" s="445"/>
      <c r="V33" s="445"/>
    </row>
    <row r="34" ht="23.25" customHeight="1">
      <c r="A34" s="445"/>
      <c r="B34" s="445"/>
      <c r="C34" s="445"/>
      <c r="D34" s="445"/>
      <c r="E34" s="445"/>
      <c r="F34" s="445"/>
      <c r="G34" s="445"/>
      <c r="H34" s="445"/>
      <c r="I34" s="445"/>
      <c r="J34" s="445"/>
      <c r="K34" s="445"/>
      <c r="L34" s="445"/>
      <c r="M34" s="445"/>
      <c r="N34" s="445"/>
      <c r="O34" s="445"/>
      <c r="P34" s="445"/>
      <c r="Q34" s="445"/>
      <c r="R34" s="445"/>
      <c r="S34" s="445"/>
      <c r="T34" s="445"/>
      <c r="U34" s="445"/>
      <c r="V34" s="445"/>
    </row>
    <row r="35" ht="23.25" customHeight="1">
      <c r="A35" s="445"/>
      <c r="B35" s="445"/>
      <c r="C35" s="445"/>
      <c r="D35" s="445"/>
      <c r="E35" s="445"/>
      <c r="F35" s="445"/>
      <c r="G35" s="445"/>
      <c r="H35" s="445"/>
      <c r="I35" s="445"/>
      <c r="J35" s="445"/>
      <c r="K35" s="445"/>
      <c r="L35" s="445"/>
      <c r="M35" s="445"/>
      <c r="N35" s="445"/>
      <c r="O35" s="445"/>
      <c r="P35" s="445"/>
      <c r="Q35" s="445"/>
      <c r="R35" s="445"/>
      <c r="S35" s="445"/>
      <c r="T35" s="445"/>
      <c r="U35" s="445"/>
      <c r="V35" s="445"/>
    </row>
    <row r="36" ht="23.25" customHeight="1">
      <c r="A36" s="445"/>
      <c r="B36" s="445"/>
      <c r="C36" s="445"/>
      <c r="D36" s="445"/>
      <c r="E36" s="445"/>
      <c r="F36" s="445"/>
      <c r="G36" s="445"/>
      <c r="H36" s="445"/>
      <c r="I36" s="445"/>
      <c r="J36" s="445"/>
      <c r="K36" s="445"/>
      <c r="L36" s="445"/>
      <c r="M36" s="445"/>
      <c r="N36" s="445"/>
      <c r="O36" s="445"/>
      <c r="P36" s="445"/>
      <c r="Q36" s="445"/>
      <c r="R36" s="445"/>
      <c r="S36" s="445"/>
      <c r="T36" s="445"/>
      <c r="U36" s="445"/>
      <c r="V36" s="445"/>
    </row>
    <row r="37" ht="23.25" customHeight="1">
      <c r="A37" s="445"/>
      <c r="B37" s="445"/>
      <c r="C37" s="445"/>
      <c r="D37" s="445"/>
      <c r="E37" s="445"/>
      <c r="F37" s="445"/>
      <c r="G37" s="445"/>
      <c r="H37" s="445"/>
      <c r="I37" s="445"/>
      <c r="J37" s="445"/>
      <c r="K37" s="445"/>
      <c r="L37" s="445"/>
      <c r="M37" s="445"/>
      <c r="N37" s="445"/>
      <c r="O37" s="445"/>
      <c r="P37" s="445"/>
      <c r="Q37" s="445"/>
      <c r="R37" s="445"/>
      <c r="S37" s="445"/>
      <c r="T37" s="445"/>
      <c r="U37" s="445"/>
      <c r="V37" s="445"/>
    </row>
    <row r="38" ht="23.25" customHeight="1">
      <c r="A38" s="445"/>
      <c r="B38" s="445"/>
      <c r="C38" s="445"/>
      <c r="D38" s="445"/>
      <c r="E38" s="445"/>
      <c r="F38" s="445"/>
      <c r="G38" s="445"/>
      <c r="H38" s="445"/>
      <c r="I38" s="445"/>
      <c r="J38" s="445"/>
      <c r="K38" s="445"/>
      <c r="L38" s="445"/>
      <c r="M38" s="445"/>
      <c r="N38" s="445"/>
      <c r="O38" s="445"/>
      <c r="P38" s="445"/>
      <c r="Q38" s="445"/>
      <c r="R38" s="445"/>
      <c r="S38" s="445"/>
      <c r="T38" s="445"/>
      <c r="U38" s="445"/>
      <c r="V38" s="445"/>
    </row>
    <row r="39" ht="23.25" customHeight="1">
      <c r="A39" s="445"/>
      <c r="B39" s="445"/>
      <c r="C39" s="445"/>
      <c r="D39" s="445"/>
      <c r="E39" s="445"/>
      <c r="F39" s="445"/>
      <c r="G39" s="445"/>
      <c r="H39" s="445"/>
      <c r="I39" s="445"/>
      <c r="J39" s="445"/>
      <c r="K39" s="445"/>
      <c r="L39" s="445"/>
      <c r="M39" s="445"/>
      <c r="N39" s="445"/>
      <c r="O39" s="445"/>
      <c r="P39" s="445"/>
      <c r="Q39" s="445"/>
      <c r="R39" s="445"/>
      <c r="S39" s="445"/>
      <c r="T39" s="445"/>
      <c r="U39" s="445"/>
      <c r="V39" s="445"/>
    </row>
    <row r="40" ht="23.25" customHeight="1">
      <c r="A40" s="445"/>
      <c r="B40" s="445"/>
      <c r="C40" s="445"/>
      <c r="D40" s="445"/>
      <c r="E40" s="445"/>
      <c r="F40" s="445"/>
      <c r="G40" s="445"/>
      <c r="H40" s="445"/>
      <c r="I40" s="445"/>
      <c r="J40" s="445"/>
      <c r="K40" s="445"/>
      <c r="L40" s="445"/>
      <c r="M40" s="445"/>
      <c r="N40" s="445"/>
      <c r="O40" s="445"/>
      <c r="P40" s="445"/>
      <c r="Q40" s="445"/>
      <c r="R40" s="445"/>
      <c r="S40" s="445"/>
      <c r="T40" s="445"/>
      <c r="U40" s="445"/>
      <c r="V40" s="445"/>
    </row>
    <row r="41" ht="23.25" customHeight="1">
      <c r="A41" s="445"/>
      <c r="B41" s="445"/>
      <c r="C41" s="445"/>
      <c r="D41" s="445"/>
      <c r="E41" s="445"/>
      <c r="F41" s="445"/>
      <c r="G41" s="445"/>
      <c r="H41" s="445"/>
      <c r="I41" s="445"/>
      <c r="J41" s="445"/>
      <c r="K41" s="445"/>
      <c r="L41" s="445"/>
      <c r="M41" s="445"/>
      <c r="N41" s="445"/>
      <c r="O41" s="445"/>
      <c r="P41" s="445"/>
      <c r="Q41" s="445"/>
      <c r="R41" s="445"/>
      <c r="S41" s="445"/>
      <c r="T41" s="445"/>
      <c r="U41" s="445"/>
      <c r="V41" s="445"/>
    </row>
    <row r="42" ht="23.25" customHeight="1">
      <c r="A42" s="445"/>
      <c r="B42" s="445"/>
      <c r="C42" s="445"/>
      <c r="D42" s="445"/>
      <c r="E42" s="445"/>
      <c r="F42" s="445"/>
      <c r="G42" s="445"/>
      <c r="H42" s="445"/>
      <c r="I42" s="445"/>
      <c r="J42" s="445"/>
      <c r="K42" s="445"/>
      <c r="L42" s="445"/>
      <c r="M42" s="445"/>
      <c r="N42" s="445"/>
      <c r="O42" s="445"/>
      <c r="P42" s="445"/>
      <c r="Q42" s="445"/>
      <c r="R42" s="445"/>
      <c r="S42" s="445"/>
      <c r="T42" s="445"/>
      <c r="U42" s="445"/>
      <c r="V42" s="445"/>
    </row>
    <row r="43" ht="23.25" customHeight="1">
      <c r="A43" s="445"/>
      <c r="B43" s="445"/>
      <c r="C43" s="445"/>
      <c r="D43" s="445"/>
      <c r="E43" s="445"/>
      <c r="F43" s="445"/>
      <c r="G43" s="445"/>
      <c r="H43" s="445"/>
      <c r="I43" s="445"/>
      <c r="J43" s="445"/>
      <c r="K43" s="445"/>
      <c r="L43" s="445"/>
      <c r="M43" s="445"/>
      <c r="N43" s="445"/>
      <c r="O43" s="445"/>
      <c r="P43" s="445"/>
      <c r="Q43" s="445"/>
      <c r="R43" s="445"/>
      <c r="S43" s="445"/>
      <c r="T43" s="445"/>
      <c r="U43" s="445"/>
      <c r="V43" s="445"/>
    </row>
    <row r="44" ht="23.25" customHeight="1">
      <c r="A44" s="445"/>
      <c r="B44" s="445"/>
      <c r="C44" s="445"/>
      <c r="D44" s="445"/>
      <c r="E44" s="445"/>
      <c r="F44" s="445"/>
      <c r="G44" s="445"/>
      <c r="H44" s="445"/>
      <c r="I44" s="445"/>
      <c r="J44" s="445"/>
      <c r="K44" s="445"/>
      <c r="L44" s="445"/>
      <c r="M44" s="445"/>
      <c r="N44" s="445"/>
      <c r="O44" s="445"/>
      <c r="P44" s="445"/>
      <c r="Q44" s="445"/>
      <c r="R44" s="445"/>
      <c r="S44" s="445"/>
      <c r="T44" s="445"/>
      <c r="U44" s="445"/>
      <c r="V44" s="445"/>
    </row>
    <row r="45" ht="23.25" customHeight="1">
      <c r="A45" s="445"/>
      <c r="B45" s="445"/>
      <c r="C45" s="445"/>
      <c r="D45" s="445"/>
      <c r="E45" s="445"/>
      <c r="F45" s="445"/>
      <c r="G45" s="445"/>
      <c r="H45" s="445"/>
      <c r="I45" s="445"/>
      <c r="J45" s="445"/>
      <c r="K45" s="445"/>
      <c r="L45" s="445"/>
      <c r="M45" s="445"/>
      <c r="N45" s="445"/>
      <c r="O45" s="445"/>
      <c r="P45" s="445"/>
      <c r="Q45" s="445"/>
      <c r="R45" s="445"/>
      <c r="S45" s="445"/>
      <c r="T45" s="445"/>
      <c r="U45" s="445"/>
      <c r="V45" s="445"/>
    </row>
    <row r="46" ht="23.25" customHeight="1">
      <c r="A46" s="445"/>
      <c r="B46" s="445"/>
      <c r="C46" s="445"/>
      <c r="D46" s="445"/>
      <c r="E46" s="445"/>
      <c r="F46" s="445"/>
      <c r="G46" s="445"/>
      <c r="H46" s="445"/>
      <c r="I46" s="445"/>
      <c r="J46" s="445"/>
      <c r="K46" s="445"/>
      <c r="L46" s="445"/>
      <c r="M46" s="445"/>
      <c r="N46" s="445"/>
      <c r="O46" s="445"/>
      <c r="P46" s="445"/>
      <c r="Q46" s="445"/>
      <c r="R46" s="445"/>
      <c r="S46" s="445"/>
      <c r="T46" s="445"/>
      <c r="U46" s="445"/>
      <c r="V46" s="445"/>
    </row>
    <row r="47" ht="23.25" customHeight="1">
      <c r="A47" s="445"/>
      <c r="B47" s="445"/>
      <c r="C47" s="445"/>
      <c r="D47" s="445"/>
      <c r="E47" s="445"/>
      <c r="F47" s="445"/>
      <c r="G47" s="445"/>
      <c r="H47" s="445"/>
      <c r="I47" s="445"/>
      <c r="J47" s="445"/>
      <c r="K47" s="445"/>
      <c r="L47" s="445"/>
      <c r="M47" s="445"/>
      <c r="N47" s="445"/>
      <c r="O47" s="445"/>
      <c r="P47" s="445"/>
      <c r="Q47" s="445"/>
      <c r="R47" s="445"/>
      <c r="S47" s="445"/>
      <c r="T47" s="445"/>
      <c r="U47" s="445"/>
      <c r="V47" s="445"/>
    </row>
    <row r="48" ht="23.25" customHeight="1">
      <c r="A48" s="445"/>
      <c r="B48" s="445"/>
      <c r="C48" s="445"/>
      <c r="D48" s="445"/>
      <c r="E48" s="445"/>
      <c r="F48" s="445"/>
      <c r="G48" s="445"/>
      <c r="H48" s="445"/>
      <c r="I48" s="445"/>
      <c r="J48" s="445"/>
      <c r="K48" s="445"/>
      <c r="L48" s="445"/>
      <c r="M48" s="445"/>
      <c r="N48" s="445"/>
      <c r="O48" s="445"/>
      <c r="P48" s="445"/>
      <c r="Q48" s="445"/>
      <c r="R48" s="445"/>
      <c r="S48" s="445"/>
      <c r="T48" s="445"/>
      <c r="U48" s="445"/>
      <c r="V48" s="445"/>
    </row>
    <row r="49" ht="23.25" customHeight="1">
      <c r="A49" s="445"/>
      <c r="B49" s="445"/>
      <c r="C49" s="445"/>
      <c r="D49" s="445"/>
      <c r="E49" s="445"/>
      <c r="F49" s="445"/>
      <c r="G49" s="445"/>
      <c r="H49" s="445"/>
      <c r="I49" s="445"/>
      <c r="J49" s="445"/>
      <c r="K49" s="445"/>
      <c r="L49" s="445"/>
      <c r="M49" s="445"/>
      <c r="N49" s="445"/>
      <c r="O49" s="445"/>
      <c r="P49" s="445"/>
      <c r="Q49" s="445"/>
      <c r="R49" s="445"/>
      <c r="S49" s="445"/>
      <c r="T49" s="445"/>
      <c r="U49" s="445"/>
      <c r="V49" s="445"/>
    </row>
    <row r="50" ht="23.25" customHeight="1">
      <c r="A50" s="445"/>
      <c r="B50" s="445"/>
      <c r="C50" s="445"/>
      <c r="D50" s="445"/>
      <c r="E50" s="445"/>
      <c r="F50" s="445"/>
      <c r="G50" s="445"/>
      <c r="H50" s="445"/>
      <c r="I50" s="445"/>
      <c r="J50" s="445"/>
      <c r="K50" s="445"/>
      <c r="L50" s="445"/>
      <c r="M50" s="445"/>
      <c r="N50" s="445"/>
      <c r="O50" s="445"/>
      <c r="P50" s="445"/>
      <c r="Q50" s="445"/>
      <c r="R50" s="445"/>
      <c r="S50" s="445"/>
      <c r="T50" s="445"/>
      <c r="U50" s="445"/>
      <c r="V50" s="445"/>
    </row>
    <row r="51" ht="23.25" customHeight="1">
      <c r="A51" s="445"/>
      <c r="B51" s="445"/>
      <c r="C51" s="445"/>
      <c r="D51" s="445"/>
      <c r="E51" s="445"/>
      <c r="F51" s="445"/>
      <c r="G51" s="445"/>
      <c r="H51" s="445"/>
      <c r="I51" s="445"/>
      <c r="J51" s="445"/>
      <c r="K51" s="445"/>
      <c r="L51" s="445"/>
      <c r="M51" s="445"/>
      <c r="N51" s="445"/>
      <c r="O51" s="445"/>
      <c r="P51" s="445"/>
      <c r="Q51" s="445"/>
      <c r="R51" s="445"/>
      <c r="S51" s="445"/>
      <c r="T51" s="445"/>
      <c r="U51" s="445"/>
      <c r="V51" s="445"/>
    </row>
    <row r="52" ht="23.25" customHeight="1">
      <c r="A52" s="445"/>
      <c r="B52" s="445"/>
      <c r="C52" s="445"/>
      <c r="D52" s="445"/>
      <c r="E52" s="445"/>
      <c r="F52" s="445"/>
      <c r="G52" s="445"/>
      <c r="H52" s="445"/>
      <c r="I52" s="445"/>
      <c r="J52" s="445"/>
      <c r="K52" s="445"/>
      <c r="L52" s="445"/>
      <c r="M52" s="445"/>
      <c r="N52" s="445"/>
      <c r="O52" s="445"/>
      <c r="P52" s="445"/>
      <c r="Q52" s="445"/>
      <c r="R52" s="445"/>
      <c r="S52" s="445"/>
      <c r="T52" s="445"/>
      <c r="U52" s="445"/>
      <c r="V52" s="445"/>
    </row>
    <row r="53" ht="23.25" customHeight="1">
      <c r="A53" s="445"/>
      <c r="B53" s="445"/>
      <c r="C53" s="445"/>
      <c r="D53" s="445"/>
      <c r="E53" s="445"/>
      <c r="F53" s="445"/>
      <c r="G53" s="445"/>
      <c r="H53" s="445"/>
      <c r="I53" s="445"/>
      <c r="J53" s="445"/>
      <c r="K53" s="445"/>
      <c r="L53" s="445"/>
      <c r="M53" s="445"/>
      <c r="N53" s="445"/>
      <c r="O53" s="445"/>
      <c r="P53" s="445"/>
      <c r="Q53" s="445"/>
      <c r="R53" s="445"/>
      <c r="S53" s="445"/>
      <c r="T53" s="445"/>
      <c r="U53" s="445"/>
      <c r="V53" s="445"/>
    </row>
    <row r="54" ht="23.25" customHeight="1">
      <c r="A54" s="445"/>
      <c r="B54" s="445"/>
      <c r="C54" s="445"/>
      <c r="D54" s="445"/>
      <c r="E54" s="445"/>
      <c r="F54" s="445"/>
      <c r="G54" s="445"/>
      <c r="H54" s="445"/>
      <c r="I54" s="445"/>
      <c r="J54" s="445"/>
      <c r="K54" s="445"/>
      <c r="L54" s="445"/>
      <c r="M54" s="445"/>
      <c r="N54" s="445"/>
      <c r="O54" s="445"/>
      <c r="P54" s="445"/>
      <c r="Q54" s="445"/>
      <c r="R54" s="445"/>
      <c r="S54" s="445"/>
      <c r="T54" s="445"/>
      <c r="U54" s="445"/>
      <c r="V54" s="445"/>
    </row>
    <row r="55" ht="23.25" customHeight="1">
      <c r="A55" s="445"/>
      <c r="B55" s="445"/>
      <c r="C55" s="445"/>
      <c r="D55" s="445"/>
      <c r="E55" s="445"/>
      <c r="F55" s="445"/>
      <c r="G55" s="445"/>
      <c r="H55" s="445"/>
      <c r="I55" s="445"/>
      <c r="J55" s="445"/>
      <c r="K55" s="445"/>
      <c r="L55" s="445"/>
      <c r="M55" s="445"/>
      <c r="N55" s="445"/>
      <c r="O55" s="445"/>
      <c r="P55" s="445"/>
      <c r="Q55" s="445"/>
      <c r="R55" s="445"/>
      <c r="S55" s="445"/>
      <c r="T55" s="445"/>
      <c r="U55" s="445"/>
      <c r="V55" s="445"/>
    </row>
    <row r="56" ht="23.25" customHeight="1">
      <c r="A56" s="445"/>
      <c r="B56" s="445"/>
      <c r="C56" s="445"/>
      <c r="D56" s="445"/>
      <c r="E56" s="445"/>
      <c r="F56" s="445"/>
      <c r="G56" s="445"/>
      <c r="H56" s="445"/>
      <c r="I56" s="445"/>
      <c r="J56" s="445"/>
      <c r="K56" s="445"/>
      <c r="L56" s="445"/>
      <c r="M56" s="445"/>
      <c r="N56" s="445"/>
      <c r="O56" s="445"/>
      <c r="P56" s="445"/>
      <c r="Q56" s="445"/>
      <c r="R56" s="445"/>
      <c r="S56" s="445"/>
      <c r="T56" s="445"/>
      <c r="U56" s="445"/>
      <c r="V56" s="445"/>
    </row>
    <row r="57" ht="23.25" customHeight="1">
      <c r="A57" s="445"/>
      <c r="B57" s="445"/>
      <c r="C57" s="445"/>
      <c r="D57" s="445"/>
      <c r="E57" s="445"/>
      <c r="F57" s="445"/>
      <c r="G57" s="445"/>
      <c r="H57" s="445"/>
      <c r="I57" s="445"/>
      <c r="J57" s="445"/>
      <c r="K57" s="445"/>
      <c r="L57" s="445"/>
      <c r="M57" s="445"/>
      <c r="N57" s="445"/>
      <c r="O57" s="445"/>
      <c r="P57" s="445"/>
      <c r="Q57" s="445"/>
      <c r="R57" s="445"/>
      <c r="S57" s="445"/>
      <c r="T57" s="445"/>
      <c r="U57" s="445"/>
      <c r="V57" s="445"/>
    </row>
    <row r="58" ht="23.25" customHeight="1">
      <c r="A58" s="445"/>
      <c r="B58" s="445"/>
      <c r="C58" s="445"/>
      <c r="D58" s="445"/>
      <c r="E58" s="445"/>
      <c r="F58" s="445"/>
      <c r="G58" s="445"/>
      <c r="H58" s="445"/>
      <c r="I58" s="445"/>
      <c r="J58" s="445"/>
      <c r="K58" s="445"/>
      <c r="L58" s="445"/>
      <c r="M58" s="445"/>
      <c r="N58" s="445"/>
      <c r="O58" s="445"/>
      <c r="P58" s="445"/>
      <c r="Q58" s="445"/>
      <c r="R58" s="445"/>
      <c r="S58" s="445"/>
      <c r="T58" s="445"/>
      <c r="U58" s="445"/>
      <c r="V58" s="445"/>
    </row>
    <row r="59" ht="23.25" customHeight="1">
      <c r="A59" s="445"/>
      <c r="B59" s="445"/>
      <c r="C59" s="445"/>
      <c r="D59" s="445"/>
      <c r="E59" s="445"/>
      <c r="F59" s="445"/>
      <c r="G59" s="445"/>
      <c r="H59" s="445"/>
      <c r="I59" s="445"/>
      <c r="J59" s="445"/>
      <c r="K59" s="445"/>
      <c r="L59" s="445"/>
      <c r="M59" s="445"/>
      <c r="N59" s="445"/>
      <c r="O59" s="445"/>
      <c r="P59" s="445"/>
      <c r="Q59" s="445"/>
      <c r="R59" s="445"/>
      <c r="S59" s="445"/>
      <c r="T59" s="445"/>
      <c r="U59" s="445"/>
      <c r="V59" s="445"/>
    </row>
    <row r="60" ht="23.25" customHeight="1">
      <c r="A60" s="445"/>
      <c r="B60" s="445"/>
      <c r="C60" s="445"/>
      <c r="D60" s="445"/>
      <c r="E60" s="445"/>
      <c r="F60" s="445"/>
      <c r="G60" s="445"/>
      <c r="H60" s="445"/>
      <c r="I60" s="445"/>
      <c r="J60" s="445"/>
      <c r="K60" s="445"/>
      <c r="L60" s="445"/>
      <c r="M60" s="445"/>
      <c r="N60" s="445"/>
      <c r="O60" s="445"/>
      <c r="P60" s="445"/>
      <c r="Q60" s="445"/>
      <c r="R60" s="445"/>
      <c r="S60" s="445"/>
      <c r="T60" s="445"/>
      <c r="U60" s="445"/>
      <c r="V60" s="445"/>
    </row>
    <row r="61" ht="23.25" customHeight="1">
      <c r="A61" s="445"/>
      <c r="B61" s="445"/>
      <c r="C61" s="445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5"/>
      <c r="O61" s="445"/>
      <c r="P61" s="445"/>
      <c r="Q61" s="445"/>
      <c r="R61" s="445"/>
      <c r="S61" s="445"/>
      <c r="T61" s="445"/>
      <c r="U61" s="445"/>
      <c r="V61" s="445"/>
    </row>
    <row r="62" ht="23.25" customHeight="1">
      <c r="A62" s="445"/>
      <c r="B62" s="445"/>
      <c r="C62" s="445"/>
      <c r="D62" s="445"/>
      <c r="E62" s="445"/>
      <c r="F62" s="445"/>
      <c r="G62" s="445"/>
      <c r="H62" s="445"/>
      <c r="I62" s="445"/>
      <c r="J62" s="445"/>
      <c r="K62" s="445"/>
      <c r="L62" s="445"/>
      <c r="M62" s="445"/>
      <c r="N62" s="445"/>
      <c r="O62" s="445"/>
      <c r="P62" s="445"/>
      <c r="Q62" s="445"/>
      <c r="R62" s="445"/>
      <c r="S62" s="445"/>
      <c r="T62" s="445"/>
      <c r="U62" s="445"/>
      <c r="V62" s="445"/>
    </row>
    <row r="63" ht="23.25" customHeight="1">
      <c r="A63" s="445"/>
      <c r="B63" s="445"/>
      <c r="C63" s="445"/>
      <c r="D63" s="445"/>
      <c r="E63" s="445"/>
      <c r="F63" s="445"/>
      <c r="G63" s="445"/>
      <c r="H63" s="445"/>
      <c r="I63" s="445"/>
      <c r="J63" s="445"/>
      <c r="K63" s="445"/>
      <c r="L63" s="445"/>
      <c r="M63" s="445"/>
      <c r="N63" s="445"/>
      <c r="O63" s="445"/>
      <c r="P63" s="445"/>
      <c r="Q63" s="445"/>
      <c r="R63" s="445"/>
      <c r="S63" s="445"/>
      <c r="T63" s="445"/>
      <c r="U63" s="445"/>
      <c r="V63" s="445"/>
    </row>
    <row r="64" ht="23.25" customHeight="1">
      <c r="A64" s="445"/>
      <c r="B64" s="445"/>
      <c r="C64" s="445"/>
      <c r="D64" s="445"/>
      <c r="E64" s="445"/>
      <c r="F64" s="445"/>
      <c r="G64" s="445"/>
      <c r="H64" s="445"/>
      <c r="I64" s="445"/>
      <c r="J64" s="445"/>
      <c r="K64" s="445"/>
      <c r="L64" s="445"/>
      <c r="M64" s="445"/>
      <c r="N64" s="445"/>
      <c r="O64" s="445"/>
      <c r="P64" s="445"/>
      <c r="Q64" s="445"/>
      <c r="R64" s="445"/>
      <c r="S64" s="445"/>
      <c r="T64" s="445"/>
      <c r="U64" s="445"/>
      <c r="V64" s="445"/>
    </row>
    <row r="65" ht="23.25" customHeight="1">
      <c r="A65" s="445"/>
      <c r="B65" s="445"/>
      <c r="C65" s="445"/>
      <c r="D65" s="445"/>
      <c r="E65" s="445"/>
      <c r="F65" s="445"/>
      <c r="G65" s="445"/>
      <c r="H65" s="445"/>
      <c r="I65" s="445"/>
      <c r="J65" s="445"/>
      <c r="K65" s="445"/>
      <c r="L65" s="445"/>
      <c r="M65" s="445"/>
      <c r="N65" s="445"/>
      <c r="O65" s="445"/>
      <c r="P65" s="445"/>
      <c r="Q65" s="445"/>
      <c r="R65" s="445"/>
      <c r="S65" s="445"/>
      <c r="T65" s="445"/>
      <c r="U65" s="445"/>
      <c r="V65" s="445"/>
    </row>
    <row r="66" ht="23.25" customHeight="1">
      <c r="A66" s="445"/>
      <c r="B66" s="445"/>
      <c r="C66" s="445"/>
      <c r="D66" s="445"/>
      <c r="E66" s="445"/>
      <c r="F66" s="445"/>
      <c r="G66" s="445"/>
      <c r="H66" s="445"/>
      <c r="I66" s="445"/>
      <c r="J66" s="445"/>
      <c r="K66" s="445"/>
      <c r="L66" s="445"/>
      <c r="M66" s="445"/>
      <c r="N66" s="445"/>
      <c r="O66" s="445"/>
      <c r="P66" s="445"/>
      <c r="Q66" s="445"/>
      <c r="R66" s="445"/>
      <c r="S66" s="445"/>
      <c r="T66" s="445"/>
      <c r="U66" s="445"/>
      <c r="V66" s="445"/>
    </row>
    <row r="67" ht="23.25" customHeight="1">
      <c r="A67" s="445"/>
      <c r="B67" s="445"/>
      <c r="C67" s="445"/>
      <c r="D67" s="445"/>
      <c r="E67" s="445"/>
      <c r="F67" s="445"/>
      <c r="G67" s="445"/>
      <c r="H67" s="445"/>
      <c r="I67" s="445"/>
      <c r="J67" s="445"/>
      <c r="K67" s="445"/>
      <c r="L67" s="445"/>
      <c r="M67" s="445"/>
      <c r="N67" s="445"/>
      <c r="O67" s="445"/>
      <c r="P67" s="445"/>
      <c r="Q67" s="445"/>
      <c r="R67" s="445"/>
      <c r="S67" s="445"/>
      <c r="T67" s="445"/>
      <c r="U67" s="445"/>
      <c r="V67" s="445"/>
    </row>
    <row r="68" ht="23.25" customHeight="1">
      <c r="A68" s="445"/>
      <c r="B68" s="445"/>
      <c r="C68" s="445"/>
      <c r="D68" s="445"/>
      <c r="E68" s="445"/>
      <c r="F68" s="445"/>
      <c r="G68" s="445"/>
      <c r="H68" s="445"/>
      <c r="I68" s="445"/>
      <c r="J68" s="445"/>
      <c r="K68" s="445"/>
      <c r="L68" s="445"/>
      <c r="M68" s="445"/>
      <c r="N68" s="445"/>
      <c r="O68" s="445"/>
      <c r="P68" s="445"/>
      <c r="Q68" s="445"/>
      <c r="R68" s="445"/>
      <c r="S68" s="445"/>
      <c r="T68" s="445"/>
      <c r="U68" s="445"/>
      <c r="V68" s="445"/>
    </row>
    <row r="69" ht="23.25" customHeight="1">
      <c r="A69" s="445"/>
      <c r="B69" s="445"/>
      <c r="C69" s="445"/>
      <c r="D69" s="445"/>
      <c r="E69" s="445"/>
      <c r="F69" s="445"/>
      <c r="G69" s="445"/>
      <c r="H69" s="445"/>
      <c r="I69" s="445"/>
      <c r="J69" s="445"/>
      <c r="K69" s="445"/>
      <c r="L69" s="445"/>
      <c r="M69" s="445"/>
      <c r="N69" s="445"/>
      <c r="O69" s="445"/>
      <c r="P69" s="445"/>
      <c r="Q69" s="445"/>
      <c r="R69" s="445"/>
      <c r="S69" s="445"/>
      <c r="T69" s="445"/>
      <c r="U69" s="445"/>
      <c r="V69" s="445"/>
    </row>
    <row r="70" ht="23.25" customHeight="1">
      <c r="A70" s="445"/>
      <c r="B70" s="445"/>
      <c r="C70" s="445"/>
      <c r="D70" s="445"/>
      <c r="E70" s="445"/>
      <c r="F70" s="445"/>
      <c r="G70" s="445"/>
      <c r="H70" s="445"/>
      <c r="I70" s="445"/>
      <c r="J70" s="445"/>
      <c r="K70" s="445"/>
      <c r="L70" s="445"/>
      <c r="M70" s="445"/>
      <c r="N70" s="445"/>
      <c r="O70" s="445"/>
      <c r="P70" s="445"/>
      <c r="Q70" s="445"/>
      <c r="R70" s="445"/>
      <c r="S70" s="445"/>
      <c r="T70" s="445"/>
      <c r="U70" s="445"/>
      <c r="V70" s="445"/>
    </row>
    <row r="71" ht="23.25" customHeight="1">
      <c r="A71" s="445"/>
      <c r="B71" s="445"/>
      <c r="C71" s="445"/>
      <c r="D71" s="445"/>
      <c r="E71" s="445"/>
      <c r="F71" s="445"/>
      <c r="G71" s="445"/>
      <c r="H71" s="445"/>
      <c r="I71" s="445"/>
      <c r="J71" s="445"/>
      <c r="K71" s="445"/>
      <c r="L71" s="445"/>
      <c r="M71" s="445"/>
      <c r="N71" s="445"/>
      <c r="O71" s="445"/>
      <c r="P71" s="445"/>
      <c r="Q71" s="445"/>
      <c r="R71" s="445"/>
      <c r="S71" s="445"/>
      <c r="T71" s="445"/>
      <c r="U71" s="445"/>
      <c r="V71" s="445"/>
    </row>
    <row r="72" ht="23.25" customHeight="1">
      <c r="A72" s="445"/>
      <c r="B72" s="445"/>
      <c r="C72" s="445"/>
      <c r="D72" s="445"/>
      <c r="E72" s="445"/>
      <c r="F72" s="445"/>
      <c r="G72" s="445"/>
      <c r="H72" s="445"/>
      <c r="I72" s="445"/>
      <c r="J72" s="445"/>
      <c r="K72" s="445"/>
      <c r="L72" s="445"/>
      <c r="M72" s="445"/>
      <c r="N72" s="445"/>
      <c r="O72" s="445"/>
      <c r="P72" s="445"/>
      <c r="Q72" s="445"/>
      <c r="R72" s="445"/>
      <c r="S72" s="445"/>
      <c r="T72" s="445"/>
      <c r="U72" s="445"/>
      <c r="V72" s="445"/>
    </row>
    <row r="73" ht="23.25" customHeight="1">
      <c r="A73" s="445"/>
      <c r="B73" s="445"/>
      <c r="C73" s="445"/>
      <c r="D73" s="445"/>
      <c r="E73" s="445"/>
      <c r="F73" s="445"/>
      <c r="G73" s="445"/>
      <c r="H73" s="445"/>
      <c r="I73" s="445"/>
      <c r="J73" s="445"/>
      <c r="K73" s="445"/>
      <c r="L73" s="445"/>
      <c r="M73" s="445"/>
      <c r="N73" s="445"/>
      <c r="O73" s="445"/>
      <c r="P73" s="445"/>
      <c r="Q73" s="445"/>
      <c r="R73" s="445"/>
      <c r="S73" s="445"/>
      <c r="T73" s="445"/>
      <c r="U73" s="445"/>
      <c r="V73" s="445"/>
    </row>
    <row r="74" ht="23.25" customHeight="1">
      <c r="A74" s="445"/>
      <c r="B74" s="445"/>
      <c r="C74" s="445"/>
      <c r="D74" s="445"/>
      <c r="E74" s="445"/>
      <c r="F74" s="445"/>
      <c r="G74" s="445"/>
      <c r="H74" s="445"/>
      <c r="I74" s="445"/>
      <c r="J74" s="445"/>
      <c r="K74" s="445"/>
      <c r="L74" s="445"/>
      <c r="M74" s="445"/>
      <c r="N74" s="445"/>
      <c r="O74" s="445"/>
      <c r="P74" s="445"/>
      <c r="Q74" s="445"/>
      <c r="R74" s="445"/>
      <c r="S74" s="445"/>
      <c r="T74" s="445"/>
      <c r="U74" s="445"/>
      <c r="V74" s="445"/>
    </row>
    <row r="75" ht="23.25" customHeight="1">
      <c r="A75" s="445"/>
      <c r="B75" s="445"/>
      <c r="C75" s="445"/>
      <c r="D75" s="445"/>
      <c r="E75" s="445"/>
      <c r="F75" s="445"/>
      <c r="G75" s="445"/>
      <c r="H75" s="445"/>
      <c r="I75" s="445"/>
      <c r="J75" s="445"/>
      <c r="K75" s="445"/>
      <c r="L75" s="445"/>
      <c r="M75" s="445"/>
      <c r="N75" s="445"/>
      <c r="O75" s="445"/>
      <c r="P75" s="445"/>
      <c r="Q75" s="445"/>
      <c r="R75" s="445"/>
      <c r="S75" s="445"/>
      <c r="T75" s="445"/>
      <c r="U75" s="445"/>
      <c r="V75" s="445"/>
    </row>
    <row r="76" ht="23.25" customHeight="1">
      <c r="A76" s="445"/>
      <c r="B76" s="445"/>
      <c r="C76" s="445"/>
      <c r="D76" s="445"/>
      <c r="E76" s="445"/>
      <c r="F76" s="445"/>
      <c r="G76" s="445"/>
      <c r="H76" s="445"/>
      <c r="I76" s="445"/>
      <c r="J76" s="445"/>
      <c r="K76" s="445"/>
      <c r="L76" s="445"/>
      <c r="M76" s="445"/>
      <c r="N76" s="445"/>
      <c r="O76" s="445"/>
      <c r="P76" s="445"/>
      <c r="Q76" s="445"/>
      <c r="R76" s="445"/>
      <c r="S76" s="445"/>
      <c r="T76" s="445"/>
      <c r="U76" s="445"/>
      <c r="V76" s="445"/>
    </row>
    <row r="77" ht="23.25" customHeight="1">
      <c r="A77" s="445"/>
      <c r="B77" s="445"/>
      <c r="C77" s="445"/>
      <c r="D77" s="445"/>
      <c r="E77" s="445"/>
      <c r="F77" s="445"/>
      <c r="G77" s="445"/>
      <c r="H77" s="445"/>
      <c r="I77" s="445"/>
      <c r="J77" s="445"/>
      <c r="K77" s="445"/>
      <c r="L77" s="445"/>
      <c r="M77" s="445"/>
      <c r="N77" s="445"/>
      <c r="O77" s="445"/>
      <c r="P77" s="445"/>
      <c r="Q77" s="445"/>
      <c r="R77" s="445"/>
      <c r="S77" s="445"/>
      <c r="T77" s="445"/>
      <c r="U77" s="445"/>
      <c r="V77" s="445"/>
    </row>
    <row r="78" ht="23.25" customHeight="1">
      <c r="A78" s="445"/>
      <c r="B78" s="445"/>
      <c r="C78" s="445"/>
      <c r="D78" s="445"/>
      <c r="E78" s="445"/>
      <c r="F78" s="445"/>
      <c r="G78" s="445"/>
      <c r="H78" s="445"/>
      <c r="I78" s="445"/>
      <c r="J78" s="445"/>
      <c r="K78" s="445"/>
      <c r="L78" s="445"/>
      <c r="M78" s="445"/>
      <c r="N78" s="445"/>
      <c r="O78" s="445"/>
      <c r="P78" s="445"/>
      <c r="Q78" s="445"/>
      <c r="R78" s="445"/>
      <c r="S78" s="445"/>
      <c r="T78" s="445"/>
      <c r="U78" s="445"/>
      <c r="V78" s="445"/>
    </row>
    <row r="79" ht="23.25" customHeight="1">
      <c r="A79" s="445"/>
      <c r="B79" s="445"/>
      <c r="C79" s="445"/>
      <c r="D79" s="445"/>
      <c r="E79" s="445"/>
      <c r="F79" s="445"/>
      <c r="G79" s="445"/>
      <c r="H79" s="445"/>
      <c r="I79" s="445"/>
      <c r="J79" s="445"/>
      <c r="K79" s="445"/>
      <c r="L79" s="445"/>
      <c r="M79" s="445"/>
      <c r="N79" s="445"/>
      <c r="O79" s="445"/>
      <c r="P79" s="445"/>
      <c r="Q79" s="445"/>
      <c r="R79" s="445"/>
      <c r="S79" s="445"/>
      <c r="T79" s="445"/>
      <c r="U79" s="445"/>
      <c r="V79" s="445"/>
    </row>
    <row r="80" ht="23.25" customHeight="1">
      <c r="A80" s="445"/>
      <c r="B80" s="445"/>
      <c r="C80" s="445"/>
      <c r="D80" s="445"/>
      <c r="E80" s="445"/>
      <c r="F80" s="445"/>
      <c r="G80" s="445"/>
      <c r="H80" s="445"/>
      <c r="I80" s="445"/>
      <c r="J80" s="445"/>
      <c r="K80" s="445"/>
      <c r="L80" s="445"/>
      <c r="M80" s="445"/>
      <c r="N80" s="445"/>
      <c r="O80" s="445"/>
      <c r="P80" s="445"/>
      <c r="Q80" s="445"/>
      <c r="R80" s="445"/>
      <c r="S80" s="445"/>
      <c r="T80" s="445"/>
      <c r="U80" s="445"/>
      <c r="V80" s="445"/>
    </row>
    <row r="81" ht="23.25" customHeight="1">
      <c r="A81" s="445"/>
      <c r="B81" s="445"/>
      <c r="C81" s="445"/>
      <c r="D81" s="445"/>
      <c r="E81" s="445"/>
      <c r="F81" s="445"/>
      <c r="G81" s="445"/>
      <c r="H81" s="445"/>
      <c r="I81" s="445"/>
      <c r="J81" s="445"/>
      <c r="K81" s="445"/>
      <c r="L81" s="445"/>
      <c r="M81" s="445"/>
      <c r="N81" s="445"/>
      <c r="O81" s="445"/>
      <c r="P81" s="445"/>
      <c r="Q81" s="445"/>
      <c r="R81" s="445"/>
      <c r="S81" s="445"/>
      <c r="T81" s="445"/>
      <c r="U81" s="445"/>
      <c r="V81" s="445"/>
    </row>
    <row r="82" ht="23.25" customHeight="1">
      <c r="A82" s="445"/>
      <c r="B82" s="445"/>
      <c r="C82" s="445"/>
      <c r="D82" s="445"/>
      <c r="E82" s="445"/>
      <c r="F82" s="445"/>
      <c r="G82" s="445"/>
      <c r="H82" s="445"/>
      <c r="I82" s="445"/>
      <c r="J82" s="445"/>
      <c r="K82" s="445"/>
      <c r="L82" s="445"/>
      <c r="M82" s="445"/>
      <c r="N82" s="445"/>
      <c r="O82" s="445"/>
      <c r="P82" s="445"/>
      <c r="Q82" s="445"/>
      <c r="R82" s="445"/>
      <c r="S82" s="445"/>
      <c r="T82" s="445"/>
      <c r="U82" s="445"/>
      <c r="V82" s="445"/>
    </row>
    <row r="83" ht="23.25" customHeight="1">
      <c r="A83" s="445"/>
      <c r="B83" s="445"/>
      <c r="C83" s="445"/>
      <c r="D83" s="445"/>
      <c r="E83" s="445"/>
      <c r="F83" s="445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445"/>
      <c r="R83" s="445"/>
      <c r="S83" s="445"/>
      <c r="T83" s="445"/>
      <c r="U83" s="445"/>
      <c r="V83" s="445"/>
    </row>
    <row r="84" ht="23.25" customHeight="1">
      <c r="A84" s="445"/>
      <c r="B84" s="445"/>
      <c r="C84" s="445"/>
      <c r="D84" s="445"/>
      <c r="E84" s="445"/>
      <c r="F84" s="445"/>
      <c r="G84" s="445"/>
      <c r="H84" s="445"/>
      <c r="I84" s="445"/>
      <c r="J84" s="445"/>
      <c r="K84" s="445"/>
      <c r="L84" s="445"/>
      <c r="M84" s="445"/>
      <c r="N84" s="445"/>
      <c r="O84" s="445"/>
      <c r="P84" s="445"/>
      <c r="Q84" s="445"/>
      <c r="R84" s="445"/>
      <c r="S84" s="445"/>
      <c r="T84" s="445"/>
      <c r="U84" s="445"/>
      <c r="V84" s="445"/>
    </row>
    <row r="85" ht="23.25" customHeight="1">
      <c r="A85" s="445"/>
      <c r="B85" s="445"/>
      <c r="C85" s="445"/>
      <c r="D85" s="445"/>
      <c r="E85" s="445"/>
      <c r="F85" s="445"/>
      <c r="G85" s="445"/>
      <c r="H85" s="445"/>
      <c r="I85" s="445"/>
      <c r="J85" s="445"/>
      <c r="K85" s="445"/>
      <c r="L85" s="445"/>
      <c r="M85" s="445"/>
      <c r="N85" s="445"/>
      <c r="O85" s="445"/>
      <c r="P85" s="445"/>
      <c r="Q85" s="445"/>
      <c r="R85" s="445"/>
      <c r="S85" s="445"/>
      <c r="T85" s="445"/>
      <c r="U85" s="445"/>
      <c r="V85" s="445"/>
    </row>
    <row r="86" ht="23.25" customHeight="1">
      <c r="A86" s="445"/>
      <c r="B86" s="445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5"/>
      <c r="U86" s="445"/>
      <c r="V86" s="445"/>
    </row>
    <row r="87" ht="23.25" customHeight="1">
      <c r="A87" s="445"/>
      <c r="B87" s="445"/>
      <c r="C87" s="445"/>
      <c r="D87" s="445"/>
      <c r="E87" s="445"/>
      <c r="F87" s="445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5"/>
      <c r="U87" s="445"/>
      <c r="V87" s="445"/>
    </row>
    <row r="88" ht="23.25" customHeight="1">
      <c r="A88" s="445"/>
      <c r="B88" s="445"/>
      <c r="C88" s="445"/>
      <c r="D88" s="445"/>
      <c r="E88" s="445"/>
      <c r="F88" s="445"/>
      <c r="G88" s="445"/>
      <c r="H88" s="445"/>
      <c r="I88" s="445"/>
      <c r="J88" s="445"/>
      <c r="K88" s="445"/>
      <c r="L88" s="445"/>
      <c r="M88" s="445"/>
      <c r="N88" s="445"/>
      <c r="O88" s="445"/>
      <c r="P88" s="445"/>
      <c r="Q88" s="445"/>
      <c r="R88" s="445"/>
      <c r="S88" s="445"/>
      <c r="T88" s="445"/>
      <c r="U88" s="445"/>
      <c r="V88" s="445"/>
    </row>
    <row r="89" ht="23.25" customHeight="1">
      <c r="A89" s="445"/>
      <c r="B89" s="445"/>
      <c r="C89" s="445"/>
      <c r="D89" s="445"/>
      <c r="E89" s="445"/>
      <c r="F89" s="445"/>
      <c r="G89" s="445"/>
      <c r="H89" s="445"/>
      <c r="I89" s="445"/>
      <c r="J89" s="445"/>
      <c r="K89" s="445"/>
      <c r="L89" s="445"/>
      <c r="M89" s="445"/>
      <c r="N89" s="445"/>
      <c r="O89" s="445"/>
      <c r="P89" s="445"/>
      <c r="Q89" s="445"/>
      <c r="R89" s="445"/>
      <c r="S89" s="445"/>
      <c r="T89" s="445"/>
      <c r="U89" s="445"/>
      <c r="V89" s="445"/>
    </row>
    <row r="90" ht="23.25" customHeight="1">
      <c r="A90" s="445"/>
      <c r="B90" s="445"/>
      <c r="C90" s="445"/>
      <c r="D90" s="445"/>
      <c r="E90" s="445"/>
      <c r="F90" s="445"/>
      <c r="G90" s="445"/>
      <c r="H90" s="445"/>
      <c r="I90" s="445"/>
      <c r="J90" s="445"/>
      <c r="K90" s="445"/>
      <c r="L90" s="445"/>
      <c r="M90" s="445"/>
      <c r="N90" s="445"/>
      <c r="O90" s="445"/>
      <c r="P90" s="445"/>
      <c r="Q90" s="445"/>
      <c r="R90" s="445"/>
      <c r="S90" s="445"/>
      <c r="T90" s="445"/>
      <c r="U90" s="445"/>
      <c r="V90" s="445"/>
    </row>
    <row r="91" ht="23.25" customHeight="1">
      <c r="A91" s="445"/>
      <c r="B91" s="445"/>
      <c r="C91" s="445"/>
      <c r="D91" s="445"/>
      <c r="E91" s="445"/>
      <c r="F91" s="445"/>
      <c r="G91" s="445"/>
      <c r="H91" s="445"/>
      <c r="I91" s="445"/>
      <c r="J91" s="445"/>
      <c r="K91" s="445"/>
      <c r="L91" s="445"/>
      <c r="M91" s="445"/>
      <c r="N91" s="445"/>
      <c r="O91" s="445"/>
      <c r="P91" s="445"/>
      <c r="Q91" s="445"/>
      <c r="R91" s="445"/>
      <c r="S91" s="445"/>
      <c r="T91" s="445"/>
      <c r="U91" s="445"/>
      <c r="V91" s="445"/>
    </row>
    <row r="92" ht="23.25" customHeight="1">
      <c r="A92" s="445"/>
      <c r="B92" s="445"/>
      <c r="C92" s="445"/>
      <c r="D92" s="445"/>
      <c r="E92" s="445"/>
      <c r="F92" s="445"/>
      <c r="G92" s="445"/>
      <c r="H92" s="445"/>
      <c r="I92" s="445"/>
      <c r="J92" s="445"/>
      <c r="K92" s="445"/>
      <c r="L92" s="445"/>
      <c r="M92" s="445"/>
      <c r="N92" s="445"/>
      <c r="O92" s="445"/>
      <c r="P92" s="445"/>
      <c r="Q92" s="445"/>
      <c r="R92" s="445"/>
      <c r="S92" s="445"/>
      <c r="T92" s="445"/>
      <c r="U92" s="445"/>
      <c r="V92" s="445"/>
    </row>
    <row r="93" ht="23.25" customHeight="1">
      <c r="A93" s="445"/>
      <c r="B93" s="445"/>
      <c r="C93" s="445"/>
      <c r="D93" s="445"/>
      <c r="E93" s="445"/>
      <c r="F93" s="445"/>
      <c r="G93" s="445"/>
      <c r="H93" s="445"/>
      <c r="I93" s="445"/>
      <c r="J93" s="445"/>
      <c r="K93" s="445"/>
      <c r="L93" s="445"/>
      <c r="M93" s="445"/>
      <c r="N93" s="445"/>
      <c r="O93" s="445"/>
      <c r="P93" s="445"/>
      <c r="Q93" s="445"/>
      <c r="R93" s="445"/>
      <c r="S93" s="445"/>
      <c r="T93" s="445"/>
      <c r="U93" s="445"/>
      <c r="V93" s="445"/>
    </row>
    <row r="94" ht="23.25" customHeight="1">
      <c r="A94" s="445"/>
      <c r="B94" s="445"/>
      <c r="C94" s="445"/>
      <c r="D94" s="445"/>
      <c r="E94" s="445"/>
      <c r="F94" s="445"/>
      <c r="G94" s="445"/>
      <c r="H94" s="445"/>
      <c r="I94" s="445"/>
      <c r="J94" s="445"/>
      <c r="K94" s="445"/>
      <c r="L94" s="445"/>
      <c r="M94" s="445"/>
      <c r="N94" s="445"/>
      <c r="O94" s="445"/>
      <c r="P94" s="445"/>
      <c r="Q94" s="445"/>
      <c r="R94" s="445"/>
      <c r="S94" s="445"/>
      <c r="T94" s="445"/>
      <c r="U94" s="445"/>
      <c r="V94" s="445"/>
    </row>
    <row r="95" ht="23.25" customHeight="1">
      <c r="A95" s="445"/>
      <c r="B95" s="445"/>
      <c r="C95" s="445"/>
      <c r="D95" s="445"/>
      <c r="E95" s="445"/>
      <c r="F95" s="445"/>
      <c r="G95" s="445"/>
      <c r="H95" s="445"/>
      <c r="I95" s="445"/>
      <c r="J95" s="445"/>
      <c r="K95" s="445"/>
      <c r="L95" s="445"/>
      <c r="M95" s="445"/>
      <c r="N95" s="445"/>
      <c r="O95" s="445"/>
      <c r="P95" s="445"/>
      <c r="Q95" s="445"/>
      <c r="R95" s="445"/>
      <c r="S95" s="445"/>
      <c r="T95" s="445"/>
      <c r="U95" s="445"/>
      <c r="V95" s="445"/>
    </row>
    <row r="96" ht="23.25" customHeight="1">
      <c r="A96" s="445"/>
      <c r="B96" s="445"/>
      <c r="C96" s="445"/>
      <c r="D96" s="445"/>
      <c r="E96" s="445"/>
      <c r="F96" s="445"/>
      <c r="G96" s="445"/>
      <c r="H96" s="445"/>
      <c r="I96" s="445"/>
      <c r="J96" s="445"/>
      <c r="K96" s="445"/>
      <c r="L96" s="445"/>
      <c r="M96" s="445"/>
      <c r="N96" s="445"/>
      <c r="O96" s="445"/>
      <c r="P96" s="445"/>
      <c r="Q96" s="445"/>
      <c r="R96" s="445"/>
      <c r="S96" s="445"/>
      <c r="T96" s="445"/>
      <c r="U96" s="445"/>
      <c r="V96" s="445"/>
    </row>
    <row r="97" ht="23.25" customHeight="1">
      <c r="A97" s="445"/>
      <c r="B97" s="445"/>
      <c r="C97" s="445"/>
      <c r="D97" s="445"/>
      <c r="E97" s="445"/>
      <c r="F97" s="445"/>
      <c r="G97" s="445"/>
      <c r="H97" s="445"/>
      <c r="I97" s="445"/>
      <c r="J97" s="445"/>
      <c r="K97" s="445"/>
      <c r="L97" s="445"/>
      <c r="M97" s="445"/>
      <c r="N97" s="445"/>
      <c r="O97" s="445"/>
      <c r="P97" s="445"/>
      <c r="Q97" s="445"/>
      <c r="R97" s="445"/>
      <c r="S97" s="445"/>
      <c r="T97" s="445"/>
      <c r="U97" s="445"/>
      <c r="V97" s="445"/>
    </row>
    <row r="98" ht="23.25" customHeight="1">
      <c r="A98" s="445"/>
      <c r="B98" s="445"/>
      <c r="C98" s="445"/>
      <c r="D98" s="445"/>
      <c r="E98" s="445"/>
      <c r="F98" s="445"/>
      <c r="G98" s="445"/>
      <c r="H98" s="445"/>
      <c r="I98" s="445"/>
      <c r="J98" s="445"/>
      <c r="K98" s="445"/>
      <c r="L98" s="445"/>
      <c r="M98" s="445"/>
      <c r="N98" s="445"/>
      <c r="O98" s="445"/>
      <c r="P98" s="445"/>
      <c r="Q98" s="445"/>
      <c r="R98" s="445"/>
      <c r="S98" s="445"/>
      <c r="T98" s="445"/>
      <c r="U98" s="445"/>
      <c r="V98" s="445"/>
    </row>
    <row r="99" ht="23.25" customHeight="1">
      <c r="A99" s="445"/>
      <c r="B99" s="445"/>
      <c r="C99" s="445"/>
      <c r="D99" s="445"/>
      <c r="E99" s="445"/>
      <c r="F99" s="445"/>
      <c r="G99" s="445"/>
      <c r="H99" s="445"/>
      <c r="I99" s="445"/>
      <c r="J99" s="445"/>
      <c r="K99" s="445"/>
      <c r="L99" s="445"/>
      <c r="M99" s="445"/>
      <c r="N99" s="445"/>
      <c r="O99" s="445"/>
      <c r="P99" s="445"/>
      <c r="Q99" s="445"/>
      <c r="R99" s="445"/>
      <c r="S99" s="445"/>
      <c r="T99" s="445"/>
      <c r="U99" s="445"/>
      <c r="V99" s="445"/>
    </row>
    <row r="100" ht="23.25" customHeight="1">
      <c r="A100" s="445"/>
      <c r="B100" s="445"/>
      <c r="C100" s="445"/>
      <c r="D100" s="445"/>
      <c r="E100" s="445"/>
      <c r="F100" s="445"/>
      <c r="G100" s="445"/>
      <c r="H100" s="445"/>
      <c r="I100" s="445"/>
      <c r="J100" s="445"/>
      <c r="K100" s="445"/>
      <c r="L100" s="445"/>
      <c r="M100" s="445"/>
      <c r="N100" s="445"/>
      <c r="O100" s="445"/>
      <c r="P100" s="445"/>
      <c r="Q100" s="445"/>
      <c r="R100" s="445"/>
      <c r="S100" s="445"/>
      <c r="T100" s="445"/>
      <c r="U100" s="445"/>
      <c r="V100" s="445"/>
    </row>
    <row r="101" ht="23.25" customHeight="1">
      <c r="A101" s="445"/>
      <c r="B101" s="445"/>
      <c r="C101" s="445"/>
      <c r="D101" s="445"/>
      <c r="E101" s="445"/>
      <c r="F101" s="445"/>
      <c r="G101" s="445"/>
      <c r="H101" s="445"/>
      <c r="I101" s="445"/>
      <c r="J101" s="445"/>
      <c r="K101" s="445"/>
      <c r="L101" s="445"/>
      <c r="M101" s="445"/>
      <c r="N101" s="445"/>
      <c r="O101" s="445"/>
      <c r="P101" s="445"/>
      <c r="Q101" s="445"/>
      <c r="R101" s="445"/>
      <c r="S101" s="445"/>
      <c r="T101" s="445"/>
      <c r="U101" s="445"/>
      <c r="V101" s="445"/>
    </row>
    <row r="102" ht="23.25" customHeight="1">
      <c r="A102" s="445"/>
      <c r="B102" s="445"/>
      <c r="C102" s="445"/>
      <c r="D102" s="445"/>
      <c r="E102" s="445"/>
      <c r="F102" s="445"/>
      <c r="G102" s="445"/>
      <c r="H102" s="445"/>
      <c r="I102" s="445"/>
      <c r="J102" s="445"/>
      <c r="K102" s="445"/>
      <c r="L102" s="445"/>
      <c r="M102" s="445"/>
      <c r="N102" s="445"/>
      <c r="O102" s="445"/>
      <c r="P102" s="445"/>
      <c r="Q102" s="445"/>
      <c r="R102" s="445"/>
      <c r="S102" s="445"/>
      <c r="T102" s="445"/>
      <c r="U102" s="445"/>
      <c r="V102" s="445"/>
    </row>
    <row r="103" ht="23.25" customHeight="1">
      <c r="A103" s="445"/>
      <c r="B103" s="445"/>
      <c r="C103" s="445"/>
      <c r="D103" s="445"/>
      <c r="E103" s="445"/>
      <c r="F103" s="445"/>
      <c r="G103" s="445"/>
      <c r="H103" s="445"/>
      <c r="I103" s="445"/>
      <c r="J103" s="445"/>
      <c r="K103" s="445"/>
      <c r="L103" s="445"/>
      <c r="M103" s="445"/>
      <c r="N103" s="445"/>
      <c r="O103" s="445"/>
      <c r="P103" s="445"/>
      <c r="Q103" s="445"/>
      <c r="R103" s="445"/>
      <c r="S103" s="445"/>
      <c r="T103" s="445"/>
      <c r="U103" s="445"/>
      <c r="V103" s="445"/>
    </row>
    <row r="104" ht="23.25" customHeight="1">
      <c r="A104" s="445"/>
      <c r="B104" s="445"/>
      <c r="C104" s="445"/>
      <c r="D104" s="445"/>
      <c r="E104" s="445"/>
      <c r="F104" s="445"/>
      <c r="G104" s="445"/>
      <c r="H104" s="445"/>
      <c r="I104" s="445"/>
      <c r="J104" s="445"/>
      <c r="K104" s="445"/>
      <c r="L104" s="445"/>
      <c r="M104" s="445"/>
      <c r="N104" s="445"/>
      <c r="O104" s="445"/>
      <c r="P104" s="445"/>
      <c r="Q104" s="445"/>
      <c r="R104" s="445"/>
      <c r="S104" s="445"/>
      <c r="T104" s="445"/>
      <c r="U104" s="445"/>
      <c r="V104" s="445"/>
    </row>
    <row r="105" ht="23.25" customHeight="1">
      <c r="A105" s="445"/>
      <c r="B105" s="445"/>
      <c r="C105" s="445"/>
      <c r="D105" s="445"/>
      <c r="E105" s="445"/>
      <c r="F105" s="445"/>
      <c r="G105" s="445"/>
      <c r="H105" s="445"/>
      <c r="I105" s="445"/>
      <c r="J105" s="445"/>
      <c r="K105" s="445"/>
      <c r="L105" s="445"/>
      <c r="M105" s="445"/>
      <c r="N105" s="445"/>
      <c r="O105" s="445"/>
      <c r="P105" s="445"/>
      <c r="Q105" s="445"/>
      <c r="R105" s="445"/>
      <c r="S105" s="445"/>
      <c r="T105" s="445"/>
      <c r="U105" s="445"/>
      <c r="V105" s="445"/>
    </row>
    <row r="106" ht="23.25" customHeight="1">
      <c r="A106" s="445"/>
      <c r="B106" s="445"/>
      <c r="C106" s="445"/>
      <c r="D106" s="445"/>
      <c r="E106" s="445"/>
      <c r="F106" s="445"/>
      <c r="G106" s="445"/>
      <c r="H106" s="445"/>
      <c r="I106" s="445"/>
      <c r="J106" s="445"/>
      <c r="K106" s="445"/>
      <c r="L106" s="445"/>
      <c r="M106" s="445"/>
      <c r="N106" s="445"/>
      <c r="O106" s="445"/>
      <c r="P106" s="445"/>
      <c r="Q106" s="445"/>
      <c r="R106" s="445"/>
      <c r="S106" s="445"/>
      <c r="T106" s="445"/>
      <c r="U106" s="445"/>
      <c r="V106" s="445"/>
    </row>
    <row r="107" ht="23.25" customHeight="1">
      <c r="A107" s="445"/>
      <c r="B107" s="445"/>
      <c r="C107" s="445"/>
      <c r="D107" s="445"/>
      <c r="E107" s="445"/>
      <c r="F107" s="445"/>
      <c r="G107" s="445"/>
      <c r="H107" s="445"/>
      <c r="I107" s="445"/>
      <c r="J107" s="445"/>
      <c r="K107" s="445"/>
      <c r="L107" s="445"/>
      <c r="M107" s="445"/>
      <c r="N107" s="445"/>
      <c r="O107" s="445"/>
      <c r="P107" s="445"/>
      <c r="Q107" s="445"/>
      <c r="R107" s="445"/>
      <c r="S107" s="445"/>
      <c r="T107" s="445"/>
      <c r="U107" s="445"/>
      <c r="V107" s="445"/>
    </row>
    <row r="108" ht="23.25" customHeight="1">
      <c r="A108" s="445"/>
      <c r="B108" s="445"/>
      <c r="C108" s="445"/>
      <c r="D108" s="445"/>
      <c r="E108" s="445"/>
      <c r="F108" s="445"/>
      <c r="G108" s="445"/>
      <c r="H108" s="445"/>
      <c r="I108" s="445"/>
      <c r="J108" s="445"/>
      <c r="K108" s="445"/>
      <c r="L108" s="445"/>
      <c r="M108" s="445"/>
      <c r="N108" s="445"/>
      <c r="O108" s="445"/>
      <c r="P108" s="445"/>
      <c r="Q108" s="445"/>
      <c r="R108" s="445"/>
      <c r="S108" s="445"/>
      <c r="T108" s="445"/>
      <c r="U108" s="445"/>
      <c r="V108" s="445"/>
    </row>
    <row r="109" ht="23.25" customHeight="1">
      <c r="A109" s="445"/>
      <c r="B109" s="445"/>
      <c r="C109" s="445"/>
      <c r="D109" s="445"/>
      <c r="E109" s="445"/>
      <c r="F109" s="445"/>
      <c r="G109" s="445"/>
      <c r="H109" s="445"/>
      <c r="I109" s="445"/>
      <c r="J109" s="445"/>
      <c r="K109" s="445"/>
      <c r="L109" s="445"/>
      <c r="M109" s="445"/>
      <c r="N109" s="445"/>
      <c r="O109" s="445"/>
      <c r="P109" s="445"/>
      <c r="Q109" s="445"/>
      <c r="R109" s="445"/>
      <c r="S109" s="445"/>
      <c r="T109" s="445"/>
      <c r="U109" s="445"/>
      <c r="V109" s="445"/>
    </row>
    <row r="110" ht="23.25" customHeight="1">
      <c r="A110" s="445"/>
      <c r="B110" s="445"/>
      <c r="C110" s="445"/>
      <c r="D110" s="445"/>
      <c r="E110" s="445"/>
      <c r="F110" s="445"/>
      <c r="G110" s="445"/>
      <c r="H110" s="445"/>
      <c r="I110" s="445"/>
      <c r="J110" s="445"/>
      <c r="K110" s="445"/>
      <c r="L110" s="445"/>
      <c r="M110" s="445"/>
      <c r="N110" s="445"/>
      <c r="O110" s="445"/>
      <c r="P110" s="445"/>
      <c r="Q110" s="445"/>
      <c r="R110" s="445"/>
      <c r="S110" s="445"/>
      <c r="T110" s="445"/>
      <c r="U110" s="445"/>
      <c r="V110" s="445"/>
    </row>
    <row r="111" ht="23.25" customHeight="1">
      <c r="A111" s="445"/>
      <c r="B111" s="445"/>
      <c r="C111" s="445"/>
      <c r="D111" s="445"/>
      <c r="E111" s="445"/>
      <c r="F111" s="445"/>
      <c r="G111" s="445"/>
      <c r="H111" s="445"/>
      <c r="I111" s="445"/>
      <c r="J111" s="445"/>
      <c r="K111" s="445"/>
      <c r="L111" s="445"/>
      <c r="M111" s="445"/>
      <c r="N111" s="445"/>
      <c r="O111" s="445"/>
      <c r="P111" s="445"/>
      <c r="Q111" s="445"/>
      <c r="R111" s="445"/>
      <c r="S111" s="445"/>
      <c r="T111" s="445"/>
      <c r="U111" s="445"/>
      <c r="V111" s="445"/>
    </row>
    <row r="112" ht="23.25" customHeight="1">
      <c r="A112" s="445"/>
      <c r="B112" s="445"/>
      <c r="C112" s="445"/>
      <c r="D112" s="445"/>
      <c r="E112" s="445"/>
      <c r="F112" s="445"/>
      <c r="G112" s="445"/>
      <c r="H112" s="445"/>
      <c r="I112" s="445"/>
      <c r="J112" s="445"/>
      <c r="K112" s="445"/>
      <c r="L112" s="445"/>
      <c r="M112" s="445"/>
      <c r="N112" s="445"/>
      <c r="O112" s="445"/>
      <c r="P112" s="445"/>
      <c r="Q112" s="445"/>
      <c r="R112" s="445"/>
      <c r="S112" s="445"/>
      <c r="T112" s="445"/>
      <c r="U112" s="445"/>
      <c r="V112" s="445"/>
    </row>
    <row r="113" ht="23.25" customHeight="1">
      <c r="A113" s="445"/>
      <c r="B113" s="445"/>
      <c r="C113" s="445"/>
      <c r="D113" s="445"/>
      <c r="E113" s="445"/>
      <c r="F113" s="445"/>
      <c r="G113" s="445"/>
      <c r="H113" s="445"/>
      <c r="I113" s="445"/>
      <c r="J113" s="445"/>
      <c r="K113" s="445"/>
      <c r="L113" s="445"/>
      <c r="M113" s="445"/>
      <c r="N113" s="445"/>
      <c r="O113" s="445"/>
      <c r="P113" s="445"/>
      <c r="Q113" s="445"/>
      <c r="R113" s="445"/>
      <c r="S113" s="445"/>
      <c r="T113" s="445"/>
      <c r="U113" s="445"/>
      <c r="V113" s="445"/>
    </row>
    <row r="114" ht="23.25" customHeight="1">
      <c r="A114" s="445"/>
      <c r="B114" s="445"/>
      <c r="C114" s="445"/>
      <c r="D114" s="445"/>
      <c r="E114" s="445"/>
      <c r="F114" s="445"/>
      <c r="G114" s="445"/>
      <c r="H114" s="445"/>
      <c r="I114" s="445"/>
      <c r="J114" s="445"/>
      <c r="K114" s="445"/>
      <c r="L114" s="445"/>
      <c r="M114" s="445"/>
      <c r="N114" s="445"/>
      <c r="O114" s="445"/>
      <c r="P114" s="445"/>
      <c r="Q114" s="445"/>
      <c r="R114" s="445"/>
      <c r="S114" s="445"/>
      <c r="T114" s="445"/>
      <c r="U114" s="445"/>
      <c r="V114" s="445"/>
    </row>
    <row r="115" ht="23.25" customHeight="1">
      <c r="A115" s="445"/>
      <c r="B115" s="445"/>
      <c r="C115" s="445"/>
      <c r="D115" s="445"/>
      <c r="E115" s="445"/>
      <c r="F115" s="445"/>
      <c r="G115" s="445"/>
      <c r="H115" s="445"/>
      <c r="I115" s="445"/>
      <c r="J115" s="445"/>
      <c r="K115" s="445"/>
      <c r="L115" s="445"/>
      <c r="M115" s="445"/>
      <c r="N115" s="445"/>
      <c r="O115" s="445"/>
      <c r="P115" s="445"/>
      <c r="Q115" s="445"/>
      <c r="R115" s="445"/>
      <c r="S115" s="445"/>
      <c r="T115" s="445"/>
      <c r="U115" s="445"/>
      <c r="V115" s="445"/>
    </row>
    <row r="116" ht="23.25" customHeight="1">
      <c r="A116" s="445"/>
      <c r="B116" s="445"/>
      <c r="C116" s="445"/>
      <c r="D116" s="445"/>
      <c r="E116" s="445"/>
      <c r="F116" s="445"/>
      <c r="G116" s="445"/>
      <c r="H116" s="445"/>
      <c r="I116" s="445"/>
      <c r="J116" s="445"/>
      <c r="K116" s="445"/>
      <c r="L116" s="445"/>
      <c r="M116" s="445"/>
      <c r="N116" s="445"/>
      <c r="O116" s="445"/>
      <c r="P116" s="445"/>
      <c r="Q116" s="445"/>
      <c r="R116" s="445"/>
      <c r="S116" s="445"/>
      <c r="T116" s="445"/>
      <c r="U116" s="445"/>
      <c r="V116" s="445"/>
    </row>
    <row r="117" ht="23.25" customHeight="1">
      <c r="A117" s="445"/>
      <c r="B117" s="445"/>
      <c r="C117" s="445"/>
      <c r="D117" s="445"/>
      <c r="E117" s="445"/>
      <c r="F117" s="445"/>
      <c r="G117" s="445"/>
      <c r="H117" s="445"/>
      <c r="I117" s="445"/>
      <c r="J117" s="445"/>
      <c r="K117" s="445"/>
      <c r="L117" s="445"/>
      <c r="M117" s="445"/>
      <c r="N117" s="445"/>
      <c r="O117" s="445"/>
      <c r="P117" s="445"/>
      <c r="Q117" s="445"/>
      <c r="R117" s="445"/>
      <c r="S117" s="445"/>
      <c r="T117" s="445"/>
      <c r="U117" s="445"/>
      <c r="V117" s="445"/>
    </row>
    <row r="118" ht="23.25" customHeight="1">
      <c r="A118" s="445"/>
      <c r="B118" s="445"/>
      <c r="C118" s="445"/>
      <c r="D118" s="445"/>
      <c r="E118" s="445"/>
      <c r="F118" s="445"/>
      <c r="G118" s="445"/>
      <c r="H118" s="445"/>
      <c r="I118" s="445"/>
      <c r="J118" s="445"/>
      <c r="K118" s="445"/>
      <c r="L118" s="445"/>
      <c r="M118" s="445"/>
      <c r="N118" s="445"/>
      <c r="O118" s="445"/>
      <c r="P118" s="445"/>
      <c r="Q118" s="445"/>
      <c r="R118" s="445"/>
      <c r="S118" s="445"/>
      <c r="T118" s="445"/>
      <c r="U118" s="445"/>
      <c r="V118" s="445"/>
    </row>
    <row r="119" ht="23.25" customHeight="1">
      <c r="A119" s="445"/>
      <c r="B119" s="445"/>
      <c r="C119" s="445"/>
      <c r="D119" s="445"/>
      <c r="E119" s="445"/>
      <c r="F119" s="445"/>
      <c r="G119" s="445"/>
      <c r="H119" s="445"/>
      <c r="I119" s="445"/>
      <c r="J119" s="445"/>
      <c r="K119" s="445"/>
      <c r="L119" s="445"/>
      <c r="M119" s="445"/>
      <c r="N119" s="445"/>
      <c r="O119" s="445"/>
      <c r="P119" s="445"/>
      <c r="Q119" s="445"/>
      <c r="R119" s="445"/>
      <c r="S119" s="445"/>
      <c r="T119" s="445"/>
      <c r="U119" s="445"/>
      <c r="V119" s="445"/>
    </row>
    <row r="120" ht="23.25" customHeight="1">
      <c r="A120" s="445"/>
      <c r="B120" s="445"/>
      <c r="C120" s="445"/>
      <c r="D120" s="445"/>
      <c r="E120" s="445"/>
      <c r="F120" s="445"/>
      <c r="G120" s="445"/>
      <c r="H120" s="445"/>
      <c r="I120" s="445"/>
      <c r="J120" s="445"/>
      <c r="K120" s="445"/>
      <c r="L120" s="445"/>
      <c r="M120" s="445"/>
      <c r="N120" s="445"/>
      <c r="O120" s="445"/>
      <c r="P120" s="445"/>
      <c r="Q120" s="445"/>
      <c r="R120" s="445"/>
      <c r="S120" s="445"/>
      <c r="T120" s="445"/>
      <c r="U120" s="445"/>
      <c r="V120" s="445"/>
    </row>
    <row r="121" ht="23.25" customHeight="1">
      <c r="A121" s="445"/>
      <c r="B121" s="445"/>
      <c r="C121" s="445"/>
      <c r="D121" s="445"/>
      <c r="E121" s="445"/>
      <c r="F121" s="445"/>
      <c r="G121" s="445"/>
      <c r="H121" s="445"/>
      <c r="I121" s="445"/>
      <c r="J121" s="445"/>
      <c r="K121" s="445"/>
      <c r="L121" s="445"/>
      <c r="M121" s="445"/>
      <c r="N121" s="445"/>
      <c r="O121" s="445"/>
      <c r="P121" s="445"/>
      <c r="Q121" s="445"/>
      <c r="R121" s="445"/>
      <c r="S121" s="445"/>
      <c r="T121" s="445"/>
      <c r="U121" s="445"/>
      <c r="V121" s="445"/>
    </row>
    <row r="122" ht="23.25" customHeight="1">
      <c r="A122" s="445"/>
      <c r="B122" s="445"/>
      <c r="C122" s="445"/>
      <c r="D122" s="445"/>
      <c r="E122" s="445"/>
      <c r="F122" s="445"/>
      <c r="G122" s="445"/>
      <c r="H122" s="445"/>
      <c r="I122" s="445"/>
      <c r="J122" s="445"/>
      <c r="K122" s="445"/>
      <c r="L122" s="445"/>
      <c r="M122" s="445"/>
      <c r="N122" s="445"/>
      <c r="O122" s="445"/>
      <c r="P122" s="445"/>
      <c r="Q122" s="445"/>
      <c r="R122" s="445"/>
      <c r="S122" s="445"/>
      <c r="T122" s="445"/>
      <c r="U122" s="445"/>
      <c r="V122" s="445"/>
    </row>
    <row r="123" ht="23.25" customHeight="1">
      <c r="A123" s="445"/>
      <c r="B123" s="445"/>
      <c r="C123" s="445"/>
      <c r="D123" s="445"/>
      <c r="E123" s="445"/>
      <c r="F123" s="445"/>
      <c r="G123" s="445"/>
      <c r="H123" s="445"/>
      <c r="I123" s="445"/>
      <c r="J123" s="445"/>
      <c r="K123" s="445"/>
      <c r="L123" s="445"/>
      <c r="M123" s="445"/>
      <c r="N123" s="445"/>
      <c r="O123" s="445"/>
      <c r="P123" s="445"/>
      <c r="Q123" s="445"/>
      <c r="R123" s="445"/>
      <c r="S123" s="445"/>
      <c r="T123" s="445"/>
      <c r="U123" s="445"/>
      <c r="V123" s="445"/>
    </row>
    <row r="124" ht="23.25" customHeight="1">
      <c r="A124" s="445"/>
      <c r="B124" s="445"/>
      <c r="C124" s="445"/>
      <c r="D124" s="445"/>
      <c r="E124" s="445"/>
      <c r="F124" s="445"/>
      <c r="G124" s="445"/>
      <c r="H124" s="445"/>
      <c r="I124" s="445"/>
      <c r="J124" s="445"/>
      <c r="K124" s="445"/>
      <c r="L124" s="445"/>
      <c r="M124" s="445"/>
      <c r="N124" s="445"/>
      <c r="O124" s="445"/>
      <c r="P124" s="445"/>
      <c r="Q124" s="445"/>
      <c r="R124" s="445"/>
      <c r="S124" s="445"/>
      <c r="T124" s="445"/>
      <c r="U124" s="445"/>
      <c r="V124" s="445"/>
    </row>
    <row r="125" ht="23.25" customHeight="1">
      <c r="A125" s="445"/>
      <c r="B125" s="445"/>
      <c r="C125" s="445"/>
      <c r="D125" s="445"/>
      <c r="E125" s="445"/>
      <c r="F125" s="445"/>
      <c r="G125" s="445"/>
      <c r="H125" s="445"/>
      <c r="I125" s="445"/>
      <c r="J125" s="445"/>
      <c r="K125" s="445"/>
      <c r="L125" s="445"/>
      <c r="M125" s="445"/>
      <c r="N125" s="445"/>
      <c r="O125" s="445"/>
      <c r="P125" s="445"/>
      <c r="Q125" s="445"/>
      <c r="R125" s="445"/>
      <c r="S125" s="445"/>
      <c r="T125" s="445"/>
      <c r="U125" s="445"/>
      <c r="V125" s="445"/>
    </row>
    <row r="126" ht="23.25" customHeight="1">
      <c r="A126" s="445"/>
      <c r="B126" s="445"/>
      <c r="C126" s="445"/>
      <c r="D126" s="445"/>
      <c r="E126" s="445"/>
      <c r="F126" s="445"/>
      <c r="G126" s="445"/>
      <c r="H126" s="445"/>
      <c r="I126" s="445"/>
      <c r="J126" s="445"/>
      <c r="K126" s="445"/>
      <c r="L126" s="445"/>
      <c r="M126" s="445"/>
      <c r="N126" s="445"/>
      <c r="O126" s="445"/>
      <c r="P126" s="445"/>
      <c r="Q126" s="445"/>
      <c r="R126" s="445"/>
      <c r="S126" s="445"/>
      <c r="T126" s="445"/>
      <c r="U126" s="445"/>
      <c r="V126" s="445"/>
    </row>
    <row r="127" ht="23.25" customHeight="1">
      <c r="A127" s="445"/>
      <c r="B127" s="445"/>
      <c r="C127" s="445"/>
      <c r="D127" s="445"/>
      <c r="E127" s="445"/>
      <c r="F127" s="445"/>
      <c r="G127" s="445"/>
      <c r="H127" s="445"/>
      <c r="I127" s="445"/>
      <c r="J127" s="445"/>
      <c r="K127" s="445"/>
      <c r="L127" s="445"/>
      <c r="M127" s="445"/>
      <c r="N127" s="445"/>
      <c r="O127" s="445"/>
      <c r="P127" s="445"/>
      <c r="Q127" s="445"/>
      <c r="R127" s="445"/>
      <c r="S127" s="445"/>
      <c r="T127" s="445"/>
      <c r="U127" s="445"/>
      <c r="V127" s="445"/>
    </row>
    <row r="128" ht="23.25" customHeight="1">
      <c r="A128" s="445"/>
      <c r="B128" s="445"/>
      <c r="C128" s="445"/>
      <c r="D128" s="445"/>
      <c r="E128" s="445"/>
      <c r="F128" s="445"/>
      <c r="G128" s="445"/>
      <c r="H128" s="445"/>
      <c r="I128" s="445"/>
      <c r="J128" s="445"/>
      <c r="K128" s="445"/>
      <c r="L128" s="445"/>
      <c r="M128" s="445"/>
      <c r="N128" s="445"/>
      <c r="O128" s="445"/>
      <c r="P128" s="445"/>
      <c r="Q128" s="445"/>
      <c r="R128" s="445"/>
      <c r="S128" s="445"/>
      <c r="T128" s="445"/>
      <c r="U128" s="445"/>
      <c r="V128" s="445"/>
    </row>
    <row r="129" ht="23.25" customHeight="1">
      <c r="A129" s="445"/>
      <c r="B129" s="445"/>
      <c r="C129" s="445"/>
      <c r="D129" s="445"/>
      <c r="E129" s="445"/>
      <c r="F129" s="445"/>
      <c r="G129" s="445"/>
      <c r="H129" s="445"/>
      <c r="I129" s="445"/>
      <c r="J129" s="445"/>
      <c r="K129" s="445"/>
      <c r="L129" s="445"/>
      <c r="M129" s="445"/>
      <c r="N129" s="445"/>
      <c r="O129" s="445"/>
      <c r="P129" s="445"/>
      <c r="Q129" s="445"/>
      <c r="R129" s="445"/>
      <c r="S129" s="445"/>
      <c r="T129" s="445"/>
      <c r="U129" s="445"/>
      <c r="V129" s="445"/>
    </row>
    <row r="130" ht="23.25" customHeight="1">
      <c r="A130" s="445"/>
      <c r="B130" s="445"/>
      <c r="C130" s="445"/>
      <c r="D130" s="445"/>
      <c r="E130" s="445"/>
      <c r="F130" s="445"/>
      <c r="G130" s="445"/>
      <c r="H130" s="445"/>
      <c r="I130" s="445"/>
      <c r="J130" s="445"/>
      <c r="K130" s="445"/>
      <c r="L130" s="445"/>
      <c r="M130" s="445"/>
      <c r="N130" s="445"/>
      <c r="O130" s="445"/>
      <c r="P130" s="445"/>
      <c r="Q130" s="445"/>
      <c r="R130" s="445"/>
      <c r="S130" s="445"/>
      <c r="T130" s="445"/>
      <c r="U130" s="445"/>
      <c r="V130" s="445"/>
    </row>
    <row r="131" ht="23.25" customHeight="1">
      <c r="A131" s="445"/>
      <c r="B131" s="445"/>
      <c r="C131" s="445"/>
      <c r="D131" s="445"/>
      <c r="E131" s="445"/>
      <c r="F131" s="445"/>
      <c r="G131" s="445"/>
      <c r="H131" s="445"/>
      <c r="I131" s="445"/>
      <c r="J131" s="445"/>
      <c r="K131" s="445"/>
      <c r="L131" s="445"/>
      <c r="M131" s="445"/>
      <c r="N131" s="445"/>
      <c r="O131" s="445"/>
      <c r="P131" s="445"/>
      <c r="Q131" s="445"/>
      <c r="R131" s="445"/>
      <c r="S131" s="445"/>
      <c r="T131" s="445"/>
      <c r="U131" s="445"/>
      <c r="V131" s="445"/>
    </row>
    <row r="132" ht="23.25" customHeight="1">
      <c r="A132" s="445"/>
      <c r="B132" s="445"/>
      <c r="C132" s="445"/>
      <c r="D132" s="445"/>
      <c r="E132" s="445"/>
      <c r="F132" s="445"/>
      <c r="G132" s="445"/>
      <c r="H132" s="445"/>
      <c r="I132" s="445"/>
      <c r="J132" s="445"/>
      <c r="K132" s="445"/>
      <c r="L132" s="445"/>
      <c r="M132" s="445"/>
      <c r="N132" s="445"/>
      <c r="O132" s="445"/>
      <c r="P132" s="445"/>
      <c r="Q132" s="445"/>
      <c r="R132" s="445"/>
      <c r="S132" s="445"/>
      <c r="T132" s="445"/>
      <c r="U132" s="445"/>
      <c r="V132" s="445"/>
    </row>
    <row r="133" ht="23.25" customHeight="1">
      <c r="A133" s="445"/>
      <c r="B133" s="445"/>
      <c r="C133" s="445"/>
      <c r="D133" s="445"/>
      <c r="E133" s="445"/>
      <c r="F133" s="445"/>
      <c r="G133" s="445"/>
      <c r="H133" s="445"/>
      <c r="I133" s="445"/>
      <c r="J133" s="445"/>
      <c r="K133" s="445"/>
      <c r="L133" s="445"/>
      <c r="M133" s="445"/>
      <c r="N133" s="445"/>
      <c r="O133" s="445"/>
      <c r="P133" s="445"/>
      <c r="Q133" s="445"/>
      <c r="R133" s="445"/>
      <c r="S133" s="445"/>
      <c r="T133" s="445"/>
      <c r="U133" s="445"/>
      <c r="V133" s="445"/>
    </row>
    <row r="134" ht="23.25" customHeight="1">
      <c r="A134" s="445"/>
      <c r="B134" s="445"/>
      <c r="C134" s="445"/>
      <c r="D134" s="445"/>
      <c r="E134" s="445"/>
      <c r="F134" s="445"/>
      <c r="G134" s="445"/>
      <c r="H134" s="445"/>
      <c r="I134" s="445"/>
      <c r="J134" s="445"/>
      <c r="K134" s="445"/>
      <c r="L134" s="445"/>
      <c r="M134" s="445"/>
      <c r="N134" s="445"/>
      <c r="O134" s="445"/>
      <c r="P134" s="445"/>
      <c r="Q134" s="445"/>
      <c r="R134" s="445"/>
      <c r="S134" s="445"/>
      <c r="T134" s="445"/>
      <c r="U134" s="445"/>
      <c r="V134" s="445"/>
    </row>
    <row r="135" ht="23.25" customHeight="1">
      <c r="A135" s="445"/>
      <c r="B135" s="445"/>
      <c r="C135" s="445"/>
      <c r="D135" s="445"/>
      <c r="E135" s="445"/>
      <c r="F135" s="445"/>
      <c r="G135" s="445"/>
      <c r="H135" s="445"/>
      <c r="I135" s="445"/>
      <c r="J135" s="445"/>
      <c r="K135" s="445"/>
      <c r="L135" s="445"/>
      <c r="M135" s="445"/>
      <c r="N135" s="445"/>
      <c r="O135" s="445"/>
      <c r="P135" s="445"/>
      <c r="Q135" s="445"/>
      <c r="R135" s="445"/>
      <c r="S135" s="445"/>
      <c r="T135" s="445"/>
      <c r="U135" s="445"/>
      <c r="V135" s="445"/>
    </row>
    <row r="136" ht="23.25" customHeight="1">
      <c r="A136" s="445"/>
      <c r="B136" s="445"/>
      <c r="C136" s="445"/>
      <c r="D136" s="445"/>
      <c r="E136" s="445"/>
      <c r="F136" s="445"/>
      <c r="G136" s="445"/>
      <c r="H136" s="445"/>
      <c r="I136" s="445"/>
      <c r="J136" s="445"/>
      <c r="K136" s="445"/>
      <c r="L136" s="445"/>
      <c r="M136" s="445"/>
      <c r="N136" s="445"/>
      <c r="O136" s="445"/>
      <c r="P136" s="445"/>
      <c r="Q136" s="445"/>
      <c r="R136" s="445"/>
      <c r="S136" s="445"/>
      <c r="T136" s="445"/>
      <c r="U136" s="445"/>
      <c r="V136" s="445"/>
    </row>
    <row r="137" ht="23.25" customHeight="1">
      <c r="A137" s="445"/>
      <c r="B137" s="445"/>
      <c r="C137" s="445"/>
      <c r="D137" s="445"/>
      <c r="E137" s="445"/>
      <c r="F137" s="445"/>
      <c r="G137" s="445"/>
      <c r="H137" s="445"/>
      <c r="I137" s="445"/>
      <c r="J137" s="445"/>
      <c r="K137" s="445"/>
      <c r="L137" s="445"/>
      <c r="M137" s="445"/>
      <c r="N137" s="445"/>
      <c r="O137" s="445"/>
      <c r="P137" s="445"/>
      <c r="Q137" s="445"/>
      <c r="R137" s="445"/>
      <c r="S137" s="445"/>
      <c r="T137" s="445"/>
      <c r="U137" s="445"/>
      <c r="V137" s="445"/>
    </row>
    <row r="138" ht="23.25" customHeight="1">
      <c r="A138" s="445"/>
      <c r="B138" s="445"/>
      <c r="C138" s="445"/>
      <c r="D138" s="445"/>
      <c r="E138" s="445"/>
      <c r="F138" s="445"/>
      <c r="G138" s="445"/>
      <c r="H138" s="445"/>
      <c r="I138" s="445"/>
      <c r="J138" s="445"/>
      <c r="K138" s="445"/>
      <c r="L138" s="445"/>
      <c r="M138" s="445"/>
      <c r="N138" s="445"/>
      <c r="O138" s="445"/>
      <c r="P138" s="445"/>
      <c r="Q138" s="445"/>
      <c r="R138" s="445"/>
      <c r="S138" s="445"/>
      <c r="T138" s="445"/>
      <c r="U138" s="445"/>
      <c r="V138" s="445"/>
    </row>
    <row r="139" ht="23.25" customHeight="1">
      <c r="A139" s="445"/>
      <c r="B139" s="445"/>
      <c r="C139" s="445"/>
      <c r="D139" s="445"/>
      <c r="E139" s="445"/>
      <c r="F139" s="445"/>
      <c r="G139" s="445"/>
      <c r="H139" s="445"/>
      <c r="I139" s="445"/>
      <c r="J139" s="445"/>
      <c r="K139" s="445"/>
      <c r="L139" s="445"/>
      <c r="M139" s="445"/>
      <c r="N139" s="445"/>
      <c r="O139" s="445"/>
      <c r="P139" s="445"/>
      <c r="Q139" s="445"/>
      <c r="R139" s="445"/>
      <c r="S139" s="445"/>
      <c r="T139" s="445"/>
      <c r="U139" s="445"/>
      <c r="V139" s="445"/>
    </row>
    <row r="140" ht="23.25" customHeight="1">
      <c r="A140" s="445"/>
      <c r="B140" s="445"/>
      <c r="C140" s="445"/>
      <c r="D140" s="445"/>
      <c r="E140" s="445"/>
      <c r="F140" s="445"/>
      <c r="G140" s="445"/>
      <c r="H140" s="445"/>
      <c r="I140" s="445"/>
      <c r="J140" s="445"/>
      <c r="K140" s="445"/>
      <c r="L140" s="445"/>
      <c r="M140" s="445"/>
      <c r="N140" s="445"/>
      <c r="O140" s="445"/>
      <c r="P140" s="445"/>
      <c r="Q140" s="445"/>
      <c r="R140" s="445"/>
      <c r="S140" s="445"/>
      <c r="T140" s="445"/>
      <c r="U140" s="445"/>
      <c r="V140" s="445"/>
    </row>
    <row r="141" ht="23.25" customHeight="1">
      <c r="A141" s="445"/>
      <c r="B141" s="445"/>
      <c r="C141" s="445"/>
      <c r="D141" s="445"/>
      <c r="E141" s="445"/>
      <c r="F141" s="445"/>
      <c r="G141" s="445"/>
      <c r="H141" s="445"/>
      <c r="I141" s="445"/>
      <c r="J141" s="445"/>
      <c r="K141" s="445"/>
      <c r="L141" s="445"/>
      <c r="M141" s="445"/>
      <c r="N141" s="445"/>
      <c r="O141" s="445"/>
      <c r="P141" s="445"/>
      <c r="Q141" s="445"/>
      <c r="R141" s="445"/>
      <c r="S141" s="445"/>
      <c r="T141" s="445"/>
      <c r="U141" s="445"/>
      <c r="V141" s="445"/>
    </row>
    <row r="142" ht="23.25" customHeight="1">
      <c r="A142" s="445"/>
      <c r="B142" s="445"/>
      <c r="C142" s="445"/>
      <c r="D142" s="445"/>
      <c r="E142" s="445"/>
      <c r="F142" s="445"/>
      <c r="G142" s="445"/>
      <c r="H142" s="445"/>
      <c r="I142" s="445"/>
      <c r="J142" s="445"/>
      <c r="K142" s="445"/>
      <c r="L142" s="445"/>
      <c r="M142" s="445"/>
      <c r="N142" s="445"/>
      <c r="O142" s="445"/>
      <c r="P142" s="445"/>
      <c r="Q142" s="445"/>
      <c r="R142" s="445"/>
      <c r="S142" s="445"/>
      <c r="T142" s="445"/>
      <c r="U142" s="445"/>
      <c r="V142" s="445"/>
    </row>
    <row r="143" ht="23.25" customHeight="1">
      <c r="A143" s="445"/>
      <c r="B143" s="445"/>
      <c r="C143" s="445"/>
      <c r="D143" s="445"/>
      <c r="E143" s="445"/>
      <c r="F143" s="445"/>
      <c r="G143" s="445"/>
      <c r="H143" s="445"/>
      <c r="I143" s="445"/>
      <c r="J143" s="445"/>
      <c r="K143" s="445"/>
      <c r="L143" s="445"/>
      <c r="M143" s="445"/>
      <c r="N143" s="445"/>
      <c r="O143" s="445"/>
      <c r="P143" s="445"/>
      <c r="Q143" s="445"/>
      <c r="R143" s="445"/>
      <c r="S143" s="445"/>
      <c r="T143" s="445"/>
      <c r="U143" s="445"/>
      <c r="V143" s="445"/>
    </row>
    <row r="144" ht="23.25" customHeight="1">
      <c r="A144" s="445"/>
      <c r="B144" s="445"/>
      <c r="C144" s="445"/>
      <c r="D144" s="445"/>
      <c r="E144" s="445"/>
      <c r="F144" s="445"/>
      <c r="G144" s="445"/>
      <c r="H144" s="445"/>
      <c r="I144" s="445"/>
      <c r="J144" s="445"/>
      <c r="K144" s="445"/>
      <c r="L144" s="445"/>
      <c r="M144" s="445"/>
      <c r="N144" s="445"/>
      <c r="O144" s="445"/>
      <c r="P144" s="445"/>
      <c r="Q144" s="445"/>
      <c r="R144" s="445"/>
      <c r="S144" s="445"/>
      <c r="T144" s="445"/>
      <c r="U144" s="445"/>
      <c r="V144" s="445"/>
    </row>
    <row r="145" ht="23.25" customHeight="1">
      <c r="A145" s="445"/>
      <c r="B145" s="445"/>
      <c r="C145" s="445"/>
      <c r="D145" s="445"/>
      <c r="E145" s="445"/>
      <c r="F145" s="445"/>
      <c r="G145" s="445"/>
      <c r="H145" s="445"/>
      <c r="I145" s="445"/>
      <c r="J145" s="445"/>
      <c r="K145" s="445"/>
      <c r="L145" s="445"/>
      <c r="M145" s="445"/>
      <c r="N145" s="445"/>
      <c r="O145" s="445"/>
      <c r="P145" s="445"/>
      <c r="Q145" s="445"/>
      <c r="R145" s="445"/>
      <c r="S145" s="445"/>
      <c r="T145" s="445"/>
      <c r="U145" s="445"/>
      <c r="V145" s="445"/>
    </row>
    <row r="146" ht="23.25" customHeight="1">
      <c r="A146" s="445"/>
      <c r="B146" s="445"/>
      <c r="C146" s="445"/>
      <c r="D146" s="445"/>
      <c r="E146" s="445"/>
      <c r="F146" s="445"/>
      <c r="G146" s="445"/>
      <c r="H146" s="445"/>
      <c r="I146" s="445"/>
      <c r="J146" s="445"/>
      <c r="K146" s="445"/>
      <c r="L146" s="445"/>
      <c r="M146" s="445"/>
      <c r="N146" s="445"/>
      <c r="O146" s="445"/>
      <c r="P146" s="445"/>
      <c r="Q146" s="445"/>
      <c r="R146" s="445"/>
      <c r="S146" s="445"/>
      <c r="T146" s="445"/>
      <c r="U146" s="445"/>
      <c r="V146" s="445"/>
    </row>
    <row r="147" ht="23.25" customHeight="1">
      <c r="A147" s="445"/>
      <c r="B147" s="445"/>
      <c r="C147" s="445"/>
      <c r="D147" s="445"/>
      <c r="E147" s="445"/>
      <c r="F147" s="445"/>
      <c r="G147" s="445"/>
      <c r="H147" s="445"/>
      <c r="I147" s="445"/>
      <c r="J147" s="445"/>
      <c r="K147" s="445"/>
      <c r="L147" s="445"/>
      <c r="M147" s="445"/>
      <c r="N147" s="445"/>
      <c r="O147" s="445"/>
      <c r="P147" s="445"/>
      <c r="Q147" s="445"/>
      <c r="R147" s="445"/>
      <c r="S147" s="445"/>
      <c r="T147" s="445"/>
      <c r="U147" s="445"/>
      <c r="V147" s="445"/>
    </row>
    <row r="148" ht="23.25" customHeight="1">
      <c r="A148" s="445"/>
      <c r="B148" s="445"/>
      <c r="C148" s="445"/>
      <c r="D148" s="445"/>
      <c r="E148" s="445"/>
      <c r="F148" s="445"/>
      <c r="G148" s="445"/>
      <c r="H148" s="445"/>
      <c r="I148" s="445"/>
      <c r="J148" s="445"/>
      <c r="K148" s="445"/>
      <c r="L148" s="445"/>
      <c r="M148" s="445"/>
      <c r="N148" s="445"/>
      <c r="O148" s="445"/>
      <c r="P148" s="445"/>
      <c r="Q148" s="445"/>
      <c r="R148" s="445"/>
      <c r="S148" s="445"/>
      <c r="T148" s="445"/>
      <c r="U148" s="445"/>
      <c r="V148" s="445"/>
    </row>
    <row r="149" ht="23.25" customHeight="1">
      <c r="A149" s="445"/>
      <c r="B149" s="445"/>
      <c r="C149" s="445"/>
      <c r="D149" s="445"/>
      <c r="E149" s="445"/>
      <c r="F149" s="445"/>
      <c r="G149" s="445"/>
      <c r="H149" s="445"/>
      <c r="I149" s="445"/>
      <c r="J149" s="445"/>
      <c r="K149" s="445"/>
      <c r="L149" s="445"/>
      <c r="M149" s="445"/>
      <c r="N149" s="445"/>
      <c r="O149" s="445"/>
      <c r="P149" s="445"/>
      <c r="Q149" s="445"/>
      <c r="R149" s="445"/>
      <c r="S149" s="445"/>
      <c r="T149" s="445"/>
      <c r="U149" s="445"/>
      <c r="V149" s="445"/>
    </row>
    <row r="150" ht="23.25" customHeight="1">
      <c r="A150" s="445"/>
      <c r="B150" s="445"/>
      <c r="C150" s="445"/>
      <c r="D150" s="445"/>
      <c r="E150" s="445"/>
      <c r="F150" s="445"/>
      <c r="G150" s="445"/>
      <c r="H150" s="445"/>
      <c r="I150" s="445"/>
      <c r="J150" s="445"/>
      <c r="K150" s="445"/>
      <c r="L150" s="445"/>
      <c r="M150" s="445"/>
      <c r="N150" s="445"/>
      <c r="O150" s="445"/>
      <c r="P150" s="445"/>
      <c r="Q150" s="445"/>
      <c r="R150" s="445"/>
      <c r="S150" s="445"/>
      <c r="T150" s="445"/>
      <c r="U150" s="445"/>
      <c r="V150" s="445"/>
    </row>
    <row r="151" ht="23.25" customHeight="1">
      <c r="A151" s="445"/>
      <c r="B151" s="445"/>
      <c r="C151" s="445"/>
      <c r="D151" s="445"/>
      <c r="E151" s="445"/>
      <c r="F151" s="445"/>
      <c r="G151" s="445"/>
      <c r="H151" s="445"/>
      <c r="I151" s="445"/>
      <c r="J151" s="445"/>
      <c r="K151" s="445"/>
      <c r="L151" s="445"/>
      <c r="M151" s="445"/>
      <c r="N151" s="445"/>
      <c r="O151" s="445"/>
      <c r="P151" s="445"/>
      <c r="Q151" s="445"/>
      <c r="R151" s="445"/>
      <c r="S151" s="445"/>
      <c r="T151" s="445"/>
      <c r="U151" s="445"/>
      <c r="V151" s="445"/>
    </row>
    <row r="152" ht="23.25" customHeight="1">
      <c r="A152" s="445"/>
      <c r="B152" s="445"/>
      <c r="C152" s="445"/>
      <c r="D152" s="445"/>
      <c r="E152" s="445"/>
      <c r="F152" s="445"/>
      <c r="G152" s="445"/>
      <c r="H152" s="445"/>
      <c r="I152" s="445"/>
      <c r="J152" s="445"/>
      <c r="K152" s="445"/>
      <c r="L152" s="445"/>
      <c r="M152" s="445"/>
      <c r="N152" s="445"/>
      <c r="O152" s="445"/>
      <c r="P152" s="445"/>
      <c r="Q152" s="445"/>
      <c r="R152" s="445"/>
      <c r="S152" s="445"/>
      <c r="T152" s="445"/>
      <c r="U152" s="445"/>
      <c r="V152" s="445"/>
    </row>
    <row r="153" ht="23.25" customHeight="1">
      <c r="A153" s="445"/>
      <c r="B153" s="445"/>
      <c r="C153" s="445"/>
      <c r="D153" s="445"/>
      <c r="E153" s="445"/>
      <c r="F153" s="445"/>
      <c r="G153" s="445"/>
      <c r="H153" s="445"/>
      <c r="I153" s="445"/>
      <c r="J153" s="445"/>
      <c r="K153" s="445"/>
      <c r="L153" s="445"/>
      <c r="M153" s="445"/>
      <c r="N153" s="445"/>
      <c r="O153" s="445"/>
      <c r="P153" s="445"/>
      <c r="Q153" s="445"/>
      <c r="R153" s="445"/>
      <c r="S153" s="445"/>
      <c r="T153" s="445"/>
      <c r="U153" s="445"/>
      <c r="V153" s="445"/>
    </row>
    <row r="154" ht="23.25" customHeight="1">
      <c r="A154" s="445"/>
      <c r="B154" s="445"/>
      <c r="C154" s="445"/>
      <c r="D154" s="445"/>
      <c r="E154" s="445"/>
      <c r="F154" s="445"/>
      <c r="G154" s="445"/>
      <c r="H154" s="445"/>
      <c r="I154" s="445"/>
      <c r="J154" s="445"/>
      <c r="K154" s="445"/>
      <c r="L154" s="445"/>
      <c r="M154" s="445"/>
      <c r="N154" s="445"/>
      <c r="O154" s="445"/>
      <c r="P154" s="445"/>
      <c r="Q154" s="445"/>
      <c r="R154" s="445"/>
      <c r="S154" s="445"/>
      <c r="T154" s="445"/>
      <c r="U154" s="445"/>
      <c r="V154" s="445"/>
    </row>
    <row r="155" ht="23.25" customHeight="1">
      <c r="A155" s="445"/>
      <c r="B155" s="445"/>
      <c r="C155" s="445"/>
      <c r="D155" s="445"/>
      <c r="E155" s="445"/>
      <c r="F155" s="445"/>
      <c r="G155" s="445"/>
      <c r="H155" s="445"/>
      <c r="I155" s="445"/>
      <c r="J155" s="445"/>
      <c r="K155" s="445"/>
      <c r="L155" s="445"/>
      <c r="M155" s="445"/>
      <c r="N155" s="445"/>
      <c r="O155" s="445"/>
      <c r="P155" s="445"/>
      <c r="Q155" s="445"/>
      <c r="R155" s="445"/>
      <c r="S155" s="445"/>
      <c r="T155" s="445"/>
      <c r="U155" s="445"/>
      <c r="V155" s="445"/>
    </row>
    <row r="156" ht="23.25" customHeight="1">
      <c r="A156" s="445"/>
      <c r="B156" s="445"/>
      <c r="C156" s="445"/>
      <c r="D156" s="445"/>
      <c r="E156" s="445"/>
      <c r="F156" s="445"/>
      <c r="G156" s="445"/>
      <c r="H156" s="445"/>
      <c r="I156" s="445"/>
      <c r="J156" s="445"/>
      <c r="K156" s="445"/>
      <c r="L156" s="445"/>
      <c r="M156" s="445"/>
      <c r="N156" s="445"/>
      <c r="O156" s="445"/>
      <c r="P156" s="445"/>
      <c r="Q156" s="445"/>
      <c r="R156" s="445"/>
      <c r="S156" s="445"/>
      <c r="T156" s="445"/>
      <c r="U156" s="445"/>
      <c r="V156" s="445"/>
    </row>
    <row r="157" ht="23.25" customHeight="1">
      <c r="A157" s="445"/>
      <c r="B157" s="445"/>
      <c r="C157" s="445"/>
      <c r="D157" s="445"/>
      <c r="E157" s="445"/>
      <c r="F157" s="445"/>
      <c r="G157" s="445"/>
      <c r="H157" s="445"/>
      <c r="I157" s="445"/>
      <c r="J157" s="445"/>
      <c r="K157" s="445"/>
      <c r="L157" s="445"/>
      <c r="M157" s="445"/>
      <c r="N157" s="445"/>
      <c r="O157" s="445"/>
      <c r="P157" s="445"/>
      <c r="Q157" s="445"/>
      <c r="R157" s="445"/>
      <c r="S157" s="445"/>
      <c r="T157" s="445"/>
      <c r="U157" s="445"/>
      <c r="V157" s="445"/>
    </row>
    <row r="158" ht="23.25" customHeight="1">
      <c r="A158" s="445"/>
      <c r="B158" s="445"/>
      <c r="C158" s="445"/>
      <c r="D158" s="445"/>
      <c r="E158" s="445"/>
      <c r="F158" s="445"/>
      <c r="G158" s="445"/>
      <c r="H158" s="445"/>
      <c r="I158" s="445"/>
      <c r="J158" s="445"/>
      <c r="K158" s="445"/>
      <c r="L158" s="445"/>
      <c r="M158" s="445"/>
      <c r="N158" s="445"/>
      <c r="O158" s="445"/>
      <c r="P158" s="445"/>
      <c r="Q158" s="445"/>
      <c r="R158" s="445"/>
      <c r="S158" s="445"/>
      <c r="T158" s="445"/>
      <c r="U158" s="445"/>
      <c r="V158" s="445"/>
    </row>
    <row r="159" ht="23.25" customHeight="1">
      <c r="A159" s="445"/>
      <c r="B159" s="445"/>
      <c r="C159" s="445"/>
      <c r="D159" s="445"/>
      <c r="E159" s="445"/>
      <c r="F159" s="445"/>
      <c r="G159" s="445"/>
      <c r="H159" s="445"/>
      <c r="I159" s="445"/>
      <c r="J159" s="445"/>
      <c r="K159" s="445"/>
      <c r="L159" s="445"/>
      <c r="M159" s="445"/>
      <c r="N159" s="445"/>
      <c r="O159" s="445"/>
      <c r="P159" s="445"/>
      <c r="Q159" s="445"/>
      <c r="R159" s="445"/>
      <c r="S159" s="445"/>
      <c r="T159" s="445"/>
      <c r="U159" s="445"/>
      <c r="V159" s="445"/>
    </row>
    <row r="160" ht="23.25" customHeight="1">
      <c r="A160" s="445"/>
      <c r="B160" s="445"/>
      <c r="C160" s="445"/>
      <c r="D160" s="445"/>
      <c r="E160" s="445"/>
      <c r="F160" s="445"/>
      <c r="G160" s="445"/>
      <c r="H160" s="445"/>
      <c r="I160" s="445"/>
      <c r="J160" s="445"/>
      <c r="K160" s="445"/>
      <c r="L160" s="445"/>
      <c r="M160" s="445"/>
      <c r="N160" s="445"/>
      <c r="O160" s="445"/>
      <c r="P160" s="445"/>
      <c r="Q160" s="445"/>
      <c r="R160" s="445"/>
      <c r="S160" s="445"/>
      <c r="T160" s="445"/>
      <c r="U160" s="445"/>
      <c r="V160" s="445"/>
    </row>
    <row r="161" ht="23.25" customHeight="1">
      <c r="A161" s="445"/>
      <c r="B161" s="445"/>
      <c r="C161" s="445"/>
      <c r="D161" s="445"/>
      <c r="E161" s="445"/>
      <c r="F161" s="445"/>
      <c r="G161" s="445"/>
      <c r="H161" s="445"/>
      <c r="I161" s="445"/>
      <c r="J161" s="445"/>
      <c r="K161" s="445"/>
      <c r="L161" s="445"/>
      <c r="M161" s="445"/>
      <c r="N161" s="445"/>
      <c r="O161" s="445"/>
      <c r="P161" s="445"/>
      <c r="Q161" s="445"/>
      <c r="R161" s="445"/>
      <c r="S161" s="445"/>
      <c r="T161" s="445"/>
      <c r="U161" s="445"/>
      <c r="V161" s="445"/>
    </row>
    <row r="162" ht="23.25" customHeight="1">
      <c r="A162" s="445"/>
      <c r="B162" s="445"/>
      <c r="C162" s="445"/>
      <c r="D162" s="445"/>
      <c r="E162" s="445"/>
      <c r="F162" s="445"/>
      <c r="G162" s="445"/>
      <c r="H162" s="445"/>
      <c r="I162" s="445"/>
      <c r="J162" s="445"/>
      <c r="K162" s="445"/>
      <c r="L162" s="445"/>
      <c r="M162" s="445"/>
      <c r="N162" s="445"/>
      <c r="O162" s="445"/>
      <c r="P162" s="445"/>
      <c r="Q162" s="445"/>
      <c r="R162" s="445"/>
      <c r="S162" s="445"/>
      <c r="T162" s="445"/>
      <c r="U162" s="445"/>
      <c r="V162" s="445"/>
    </row>
    <row r="163" ht="23.25" customHeight="1">
      <c r="A163" s="445"/>
      <c r="B163" s="445"/>
      <c r="C163" s="445"/>
      <c r="D163" s="445"/>
      <c r="E163" s="445"/>
      <c r="F163" s="445"/>
      <c r="G163" s="445"/>
      <c r="H163" s="445"/>
      <c r="I163" s="445"/>
      <c r="J163" s="445"/>
      <c r="K163" s="445"/>
      <c r="L163" s="445"/>
      <c r="M163" s="445"/>
      <c r="N163" s="445"/>
      <c r="O163" s="445"/>
      <c r="P163" s="445"/>
      <c r="Q163" s="445"/>
      <c r="R163" s="445"/>
      <c r="S163" s="445"/>
      <c r="T163" s="445"/>
      <c r="U163" s="445"/>
      <c r="V163" s="445"/>
    </row>
    <row r="164" ht="23.25" customHeight="1">
      <c r="A164" s="445"/>
      <c r="B164" s="445"/>
      <c r="C164" s="445"/>
      <c r="D164" s="445"/>
      <c r="E164" s="445"/>
      <c r="F164" s="445"/>
      <c r="G164" s="445"/>
      <c r="H164" s="445"/>
      <c r="I164" s="445"/>
      <c r="J164" s="445"/>
      <c r="K164" s="445"/>
      <c r="L164" s="445"/>
      <c r="M164" s="445"/>
      <c r="N164" s="445"/>
      <c r="O164" s="445"/>
      <c r="P164" s="445"/>
      <c r="Q164" s="445"/>
      <c r="R164" s="445"/>
      <c r="S164" s="445"/>
      <c r="T164" s="445"/>
      <c r="U164" s="445"/>
      <c r="V164" s="445"/>
    </row>
    <row r="165" ht="23.25" customHeight="1">
      <c r="A165" s="445"/>
      <c r="B165" s="445"/>
      <c r="C165" s="445"/>
      <c r="D165" s="445"/>
      <c r="E165" s="445"/>
      <c r="F165" s="445"/>
      <c r="G165" s="445"/>
      <c r="H165" s="445"/>
      <c r="I165" s="445"/>
      <c r="J165" s="445"/>
      <c r="K165" s="445"/>
      <c r="L165" s="445"/>
      <c r="M165" s="445"/>
      <c r="N165" s="445"/>
      <c r="O165" s="445"/>
      <c r="P165" s="445"/>
      <c r="Q165" s="445"/>
      <c r="R165" s="445"/>
      <c r="S165" s="445"/>
      <c r="T165" s="445"/>
      <c r="U165" s="445"/>
      <c r="V165" s="445"/>
    </row>
    <row r="166" ht="23.25" customHeight="1">
      <c r="A166" s="445"/>
      <c r="B166" s="445"/>
      <c r="C166" s="445"/>
      <c r="D166" s="445"/>
      <c r="E166" s="445"/>
      <c r="F166" s="445"/>
      <c r="G166" s="445"/>
      <c r="H166" s="445"/>
      <c r="I166" s="445"/>
      <c r="J166" s="445"/>
      <c r="K166" s="445"/>
      <c r="L166" s="445"/>
      <c r="M166" s="445"/>
      <c r="N166" s="445"/>
      <c r="O166" s="445"/>
      <c r="P166" s="445"/>
      <c r="Q166" s="445"/>
      <c r="R166" s="445"/>
      <c r="S166" s="445"/>
      <c r="T166" s="445"/>
      <c r="U166" s="445"/>
      <c r="V166" s="445"/>
    </row>
    <row r="167" ht="23.25" customHeight="1">
      <c r="A167" s="445"/>
      <c r="B167" s="445"/>
      <c r="C167" s="445"/>
      <c r="D167" s="445"/>
      <c r="E167" s="445"/>
      <c r="F167" s="445"/>
      <c r="G167" s="445"/>
      <c r="H167" s="445"/>
      <c r="I167" s="445"/>
      <c r="J167" s="445"/>
      <c r="K167" s="445"/>
      <c r="L167" s="445"/>
      <c r="M167" s="445"/>
      <c r="N167" s="445"/>
      <c r="O167" s="445"/>
      <c r="P167" s="445"/>
      <c r="Q167" s="445"/>
      <c r="R167" s="445"/>
      <c r="S167" s="445"/>
      <c r="T167" s="445"/>
      <c r="U167" s="445"/>
      <c r="V167" s="445"/>
    </row>
    <row r="168" ht="23.25" customHeight="1">
      <c r="A168" s="445"/>
      <c r="B168" s="445"/>
      <c r="C168" s="445"/>
      <c r="D168" s="445"/>
      <c r="E168" s="445"/>
      <c r="F168" s="445"/>
      <c r="G168" s="445"/>
      <c r="H168" s="445"/>
      <c r="I168" s="445"/>
      <c r="J168" s="445"/>
      <c r="K168" s="445"/>
      <c r="L168" s="445"/>
      <c r="M168" s="445"/>
      <c r="N168" s="445"/>
      <c r="O168" s="445"/>
      <c r="P168" s="445"/>
      <c r="Q168" s="445"/>
      <c r="R168" s="445"/>
      <c r="S168" s="445"/>
      <c r="T168" s="445"/>
      <c r="U168" s="445"/>
      <c r="V168" s="445"/>
    </row>
    <row r="169" ht="23.25" customHeight="1">
      <c r="A169" s="445"/>
      <c r="B169" s="445"/>
      <c r="C169" s="445"/>
      <c r="D169" s="445"/>
      <c r="E169" s="445"/>
      <c r="F169" s="445"/>
      <c r="G169" s="445"/>
      <c r="H169" s="445"/>
      <c r="I169" s="445"/>
      <c r="J169" s="445"/>
      <c r="K169" s="445"/>
      <c r="L169" s="445"/>
      <c r="M169" s="445"/>
      <c r="N169" s="445"/>
      <c r="O169" s="445"/>
      <c r="P169" s="445"/>
      <c r="Q169" s="445"/>
      <c r="R169" s="445"/>
      <c r="S169" s="445"/>
      <c r="T169" s="445"/>
      <c r="U169" s="445"/>
      <c r="V169" s="445"/>
    </row>
    <row r="170" ht="23.25" customHeight="1">
      <c r="A170" s="445"/>
      <c r="B170" s="445"/>
      <c r="C170" s="445"/>
      <c r="D170" s="445"/>
      <c r="E170" s="445"/>
      <c r="F170" s="445"/>
      <c r="G170" s="445"/>
      <c r="H170" s="445"/>
      <c r="I170" s="445"/>
      <c r="J170" s="445"/>
      <c r="K170" s="445"/>
      <c r="L170" s="445"/>
      <c r="M170" s="445"/>
      <c r="N170" s="445"/>
      <c r="O170" s="445"/>
      <c r="P170" s="445"/>
      <c r="Q170" s="445"/>
      <c r="R170" s="445"/>
      <c r="S170" s="445"/>
      <c r="T170" s="445"/>
      <c r="U170" s="445"/>
      <c r="V170" s="445"/>
    </row>
    <row r="171" ht="23.25" customHeight="1">
      <c r="A171" s="445"/>
      <c r="B171" s="445"/>
      <c r="C171" s="445"/>
      <c r="D171" s="445"/>
      <c r="E171" s="445"/>
      <c r="F171" s="445"/>
      <c r="G171" s="445"/>
      <c r="H171" s="445"/>
      <c r="I171" s="445"/>
      <c r="J171" s="445"/>
      <c r="K171" s="445"/>
      <c r="L171" s="445"/>
      <c r="M171" s="445"/>
      <c r="N171" s="445"/>
      <c r="O171" s="445"/>
      <c r="P171" s="445"/>
      <c r="Q171" s="445"/>
      <c r="R171" s="445"/>
      <c r="S171" s="445"/>
      <c r="T171" s="445"/>
      <c r="U171" s="445"/>
      <c r="V171" s="445"/>
    </row>
    <row r="172" ht="23.25" customHeight="1">
      <c r="A172" s="445"/>
      <c r="B172" s="445"/>
      <c r="C172" s="445"/>
      <c r="D172" s="445"/>
      <c r="E172" s="445"/>
      <c r="F172" s="445"/>
      <c r="G172" s="445"/>
      <c r="H172" s="445"/>
      <c r="I172" s="445"/>
      <c r="J172" s="445"/>
      <c r="K172" s="445"/>
      <c r="L172" s="445"/>
      <c r="M172" s="445"/>
      <c r="N172" s="445"/>
      <c r="O172" s="445"/>
      <c r="P172" s="445"/>
      <c r="Q172" s="445"/>
      <c r="R172" s="445"/>
      <c r="S172" s="445"/>
      <c r="T172" s="445"/>
      <c r="U172" s="445"/>
      <c r="V172" s="445"/>
    </row>
    <row r="173" ht="23.25" customHeight="1">
      <c r="A173" s="445"/>
      <c r="B173" s="445"/>
      <c r="C173" s="445"/>
      <c r="D173" s="445"/>
      <c r="E173" s="445"/>
      <c r="F173" s="445"/>
      <c r="G173" s="445"/>
      <c r="H173" s="445"/>
      <c r="I173" s="445"/>
      <c r="J173" s="445"/>
      <c r="K173" s="445"/>
      <c r="L173" s="445"/>
      <c r="M173" s="445"/>
      <c r="N173" s="445"/>
      <c r="O173" s="445"/>
      <c r="P173" s="445"/>
      <c r="Q173" s="445"/>
      <c r="R173" s="445"/>
      <c r="S173" s="445"/>
      <c r="T173" s="445"/>
      <c r="U173" s="445"/>
      <c r="V173" s="445"/>
    </row>
    <row r="174" ht="23.25" customHeight="1">
      <c r="A174" s="445"/>
      <c r="B174" s="445"/>
      <c r="C174" s="445"/>
      <c r="D174" s="445"/>
      <c r="E174" s="445"/>
      <c r="F174" s="445"/>
      <c r="G174" s="445"/>
      <c r="H174" s="445"/>
      <c r="I174" s="445"/>
      <c r="J174" s="445"/>
      <c r="K174" s="445"/>
      <c r="L174" s="445"/>
      <c r="M174" s="445"/>
      <c r="N174" s="445"/>
      <c r="O174" s="445"/>
      <c r="P174" s="445"/>
      <c r="Q174" s="445"/>
      <c r="R174" s="445"/>
      <c r="S174" s="445"/>
      <c r="T174" s="445"/>
      <c r="U174" s="445"/>
      <c r="V174" s="445"/>
    </row>
    <row r="175" ht="23.25" customHeight="1">
      <c r="A175" s="445"/>
      <c r="B175" s="445"/>
      <c r="C175" s="445"/>
      <c r="D175" s="445"/>
      <c r="E175" s="445"/>
      <c r="F175" s="445"/>
      <c r="G175" s="445"/>
      <c r="H175" s="445"/>
      <c r="I175" s="445"/>
      <c r="J175" s="445"/>
      <c r="K175" s="445"/>
      <c r="L175" s="445"/>
      <c r="M175" s="445"/>
      <c r="N175" s="445"/>
      <c r="O175" s="445"/>
      <c r="P175" s="445"/>
      <c r="Q175" s="445"/>
      <c r="R175" s="445"/>
      <c r="S175" s="445"/>
      <c r="T175" s="445"/>
      <c r="U175" s="445"/>
      <c r="V175" s="445"/>
    </row>
    <row r="176" ht="23.25" customHeight="1">
      <c r="A176" s="445"/>
      <c r="B176" s="445"/>
      <c r="C176" s="445"/>
      <c r="D176" s="445"/>
      <c r="E176" s="445"/>
      <c r="F176" s="445"/>
      <c r="G176" s="445"/>
      <c r="H176" s="445"/>
      <c r="I176" s="445"/>
      <c r="J176" s="445"/>
      <c r="K176" s="445"/>
      <c r="L176" s="445"/>
      <c r="M176" s="445"/>
      <c r="N176" s="445"/>
      <c r="O176" s="445"/>
      <c r="P176" s="445"/>
      <c r="Q176" s="445"/>
      <c r="R176" s="445"/>
      <c r="S176" s="445"/>
      <c r="T176" s="445"/>
      <c r="U176" s="445"/>
      <c r="V176" s="445"/>
    </row>
    <row r="177" ht="23.25" customHeight="1">
      <c r="A177" s="445"/>
      <c r="B177" s="445"/>
      <c r="C177" s="445"/>
      <c r="D177" s="445"/>
      <c r="E177" s="445"/>
      <c r="F177" s="445"/>
      <c r="G177" s="445"/>
      <c r="H177" s="445"/>
      <c r="I177" s="445"/>
      <c r="J177" s="445"/>
      <c r="K177" s="445"/>
      <c r="L177" s="445"/>
      <c r="M177" s="445"/>
      <c r="N177" s="445"/>
      <c r="O177" s="445"/>
      <c r="P177" s="445"/>
      <c r="Q177" s="445"/>
      <c r="R177" s="445"/>
      <c r="S177" s="445"/>
      <c r="T177" s="445"/>
      <c r="U177" s="445"/>
      <c r="V177" s="445"/>
    </row>
    <row r="178" ht="23.25" customHeight="1">
      <c r="A178" s="445"/>
      <c r="B178" s="445"/>
      <c r="C178" s="445"/>
      <c r="D178" s="445"/>
      <c r="E178" s="445"/>
      <c r="F178" s="445"/>
      <c r="G178" s="445"/>
      <c r="H178" s="445"/>
      <c r="I178" s="445"/>
      <c r="J178" s="445"/>
      <c r="K178" s="445"/>
      <c r="L178" s="445"/>
      <c r="M178" s="445"/>
      <c r="N178" s="445"/>
      <c r="O178" s="445"/>
      <c r="P178" s="445"/>
      <c r="Q178" s="445"/>
      <c r="R178" s="445"/>
      <c r="S178" s="445"/>
      <c r="T178" s="445"/>
      <c r="U178" s="445"/>
      <c r="V178" s="445"/>
    </row>
    <row r="179" ht="23.25" customHeight="1">
      <c r="A179" s="445"/>
      <c r="B179" s="445"/>
      <c r="C179" s="445"/>
      <c r="D179" s="445"/>
      <c r="E179" s="445"/>
      <c r="F179" s="445"/>
      <c r="G179" s="445"/>
      <c r="H179" s="445"/>
      <c r="I179" s="445"/>
      <c r="J179" s="445"/>
      <c r="K179" s="445"/>
      <c r="L179" s="445"/>
      <c r="M179" s="445"/>
      <c r="N179" s="445"/>
      <c r="O179" s="445"/>
      <c r="P179" s="445"/>
      <c r="Q179" s="445"/>
      <c r="R179" s="445"/>
      <c r="S179" s="445"/>
      <c r="T179" s="445"/>
      <c r="U179" s="445"/>
      <c r="V179" s="445"/>
    </row>
    <row r="180" ht="23.25" customHeight="1">
      <c r="A180" s="445"/>
      <c r="B180" s="445"/>
      <c r="C180" s="445"/>
      <c r="D180" s="445"/>
      <c r="E180" s="445"/>
      <c r="F180" s="445"/>
      <c r="G180" s="445"/>
      <c r="H180" s="445"/>
      <c r="I180" s="445"/>
      <c r="J180" s="445"/>
      <c r="K180" s="445"/>
      <c r="L180" s="445"/>
      <c r="M180" s="445"/>
      <c r="N180" s="445"/>
      <c r="O180" s="445"/>
      <c r="P180" s="445"/>
      <c r="Q180" s="445"/>
      <c r="R180" s="445"/>
      <c r="S180" s="445"/>
      <c r="T180" s="445"/>
      <c r="U180" s="445"/>
      <c r="V180" s="445"/>
    </row>
    <row r="181" ht="23.25" customHeight="1">
      <c r="A181" s="445"/>
      <c r="B181" s="445"/>
      <c r="C181" s="445"/>
      <c r="D181" s="445"/>
      <c r="E181" s="445"/>
      <c r="F181" s="445"/>
      <c r="G181" s="445"/>
      <c r="H181" s="445"/>
      <c r="I181" s="445"/>
      <c r="J181" s="445"/>
      <c r="K181" s="445"/>
      <c r="L181" s="445"/>
      <c r="M181" s="445"/>
      <c r="N181" s="445"/>
      <c r="O181" s="445"/>
      <c r="P181" s="445"/>
      <c r="Q181" s="445"/>
      <c r="R181" s="445"/>
      <c r="S181" s="445"/>
      <c r="T181" s="445"/>
      <c r="U181" s="445"/>
      <c r="V181" s="445"/>
    </row>
    <row r="182" ht="23.25" customHeight="1">
      <c r="A182" s="445"/>
      <c r="B182" s="445"/>
      <c r="C182" s="445"/>
      <c r="D182" s="445"/>
      <c r="E182" s="445"/>
      <c r="F182" s="445"/>
      <c r="G182" s="445"/>
      <c r="H182" s="445"/>
      <c r="I182" s="445"/>
      <c r="J182" s="445"/>
      <c r="K182" s="445"/>
      <c r="L182" s="445"/>
      <c r="M182" s="445"/>
      <c r="N182" s="445"/>
      <c r="O182" s="445"/>
      <c r="P182" s="445"/>
      <c r="Q182" s="445"/>
      <c r="R182" s="445"/>
      <c r="S182" s="445"/>
      <c r="T182" s="445"/>
      <c r="U182" s="445"/>
      <c r="V182" s="445"/>
    </row>
    <row r="183" ht="23.25" customHeight="1">
      <c r="A183" s="445"/>
      <c r="B183" s="445"/>
      <c r="C183" s="445"/>
      <c r="D183" s="445"/>
      <c r="E183" s="445"/>
      <c r="F183" s="445"/>
      <c r="G183" s="445"/>
      <c r="H183" s="445"/>
      <c r="I183" s="445"/>
      <c r="J183" s="445"/>
      <c r="K183" s="445"/>
      <c r="L183" s="445"/>
      <c r="M183" s="445"/>
      <c r="N183" s="445"/>
      <c r="O183" s="445"/>
      <c r="P183" s="445"/>
      <c r="Q183" s="445"/>
      <c r="R183" s="445"/>
      <c r="S183" s="445"/>
      <c r="T183" s="445"/>
      <c r="U183" s="445"/>
      <c r="V183" s="445"/>
    </row>
    <row r="184" ht="23.25" customHeight="1">
      <c r="A184" s="445"/>
      <c r="B184" s="445"/>
      <c r="C184" s="445"/>
      <c r="D184" s="445"/>
      <c r="E184" s="445"/>
      <c r="F184" s="445"/>
      <c r="G184" s="445"/>
      <c r="H184" s="445"/>
      <c r="I184" s="445"/>
      <c r="J184" s="445"/>
      <c r="K184" s="445"/>
      <c r="L184" s="445"/>
      <c r="M184" s="445"/>
      <c r="N184" s="445"/>
      <c r="O184" s="445"/>
      <c r="P184" s="445"/>
      <c r="Q184" s="445"/>
      <c r="R184" s="445"/>
      <c r="S184" s="445"/>
      <c r="T184" s="445"/>
      <c r="U184" s="445"/>
      <c r="V184" s="445"/>
    </row>
    <row r="185" ht="23.25" customHeight="1">
      <c r="A185" s="445"/>
      <c r="B185" s="445"/>
      <c r="C185" s="445"/>
      <c r="D185" s="445"/>
      <c r="E185" s="445"/>
      <c r="F185" s="445"/>
      <c r="G185" s="445"/>
      <c r="H185" s="445"/>
      <c r="I185" s="445"/>
      <c r="J185" s="445"/>
      <c r="K185" s="445"/>
      <c r="L185" s="445"/>
      <c r="M185" s="445"/>
      <c r="N185" s="445"/>
      <c r="O185" s="445"/>
      <c r="P185" s="445"/>
      <c r="Q185" s="445"/>
      <c r="R185" s="445"/>
      <c r="S185" s="445"/>
      <c r="T185" s="445"/>
      <c r="U185" s="445"/>
      <c r="V185" s="445"/>
    </row>
    <row r="186" ht="23.25" customHeight="1">
      <c r="A186" s="445"/>
      <c r="B186" s="445"/>
      <c r="C186" s="445"/>
      <c r="D186" s="445"/>
      <c r="E186" s="445"/>
      <c r="F186" s="445"/>
      <c r="G186" s="445"/>
      <c r="H186" s="445"/>
      <c r="I186" s="445"/>
      <c r="J186" s="445"/>
      <c r="K186" s="445"/>
      <c r="L186" s="445"/>
      <c r="M186" s="445"/>
      <c r="N186" s="445"/>
      <c r="O186" s="445"/>
      <c r="P186" s="445"/>
      <c r="Q186" s="445"/>
      <c r="R186" s="445"/>
      <c r="S186" s="445"/>
      <c r="T186" s="445"/>
      <c r="U186" s="445"/>
      <c r="V186" s="445"/>
    </row>
    <row r="187" ht="23.25" customHeight="1">
      <c r="A187" s="445"/>
      <c r="B187" s="445"/>
      <c r="C187" s="445"/>
      <c r="D187" s="445"/>
      <c r="E187" s="445"/>
      <c r="F187" s="445"/>
      <c r="G187" s="445"/>
      <c r="H187" s="445"/>
      <c r="I187" s="445"/>
      <c r="J187" s="445"/>
      <c r="K187" s="445"/>
      <c r="L187" s="445"/>
      <c r="M187" s="445"/>
      <c r="N187" s="445"/>
      <c r="O187" s="445"/>
      <c r="P187" s="445"/>
      <c r="Q187" s="445"/>
      <c r="R187" s="445"/>
      <c r="S187" s="445"/>
      <c r="T187" s="445"/>
      <c r="U187" s="445"/>
      <c r="V187" s="445"/>
    </row>
    <row r="188" ht="23.25" customHeight="1">
      <c r="A188" s="445"/>
      <c r="B188" s="445"/>
      <c r="C188" s="445"/>
      <c r="D188" s="445"/>
      <c r="E188" s="445"/>
      <c r="F188" s="445"/>
      <c r="G188" s="445"/>
      <c r="H188" s="445"/>
      <c r="I188" s="445"/>
      <c r="J188" s="445"/>
      <c r="K188" s="445"/>
      <c r="L188" s="445"/>
      <c r="M188" s="445"/>
      <c r="N188" s="445"/>
      <c r="O188" s="445"/>
      <c r="P188" s="445"/>
      <c r="Q188" s="445"/>
      <c r="R188" s="445"/>
      <c r="S188" s="445"/>
      <c r="T188" s="445"/>
      <c r="U188" s="445"/>
      <c r="V188" s="445"/>
    </row>
    <row r="189" ht="23.25" customHeight="1">
      <c r="A189" s="445"/>
      <c r="B189" s="445"/>
      <c r="C189" s="445"/>
      <c r="D189" s="445"/>
      <c r="E189" s="445"/>
      <c r="F189" s="445"/>
      <c r="G189" s="445"/>
      <c r="H189" s="445"/>
      <c r="I189" s="445"/>
      <c r="J189" s="445"/>
      <c r="K189" s="445"/>
      <c r="L189" s="445"/>
      <c r="M189" s="445"/>
      <c r="N189" s="445"/>
      <c r="O189" s="445"/>
      <c r="P189" s="445"/>
      <c r="Q189" s="445"/>
      <c r="R189" s="445"/>
      <c r="S189" s="445"/>
      <c r="T189" s="445"/>
      <c r="U189" s="445"/>
      <c r="V189" s="445"/>
    </row>
    <row r="190" ht="23.25" customHeight="1">
      <c r="A190" s="445"/>
      <c r="B190" s="445"/>
      <c r="C190" s="445"/>
      <c r="D190" s="445"/>
      <c r="E190" s="445"/>
      <c r="F190" s="445"/>
      <c r="G190" s="445"/>
      <c r="H190" s="445"/>
      <c r="I190" s="445"/>
      <c r="J190" s="445"/>
      <c r="K190" s="445"/>
      <c r="L190" s="445"/>
      <c r="M190" s="445"/>
      <c r="N190" s="445"/>
      <c r="O190" s="445"/>
      <c r="P190" s="445"/>
      <c r="Q190" s="445"/>
      <c r="R190" s="445"/>
      <c r="S190" s="445"/>
      <c r="T190" s="445"/>
      <c r="U190" s="445"/>
      <c r="V190" s="445"/>
    </row>
    <row r="191" ht="23.25" customHeight="1">
      <c r="A191" s="445"/>
      <c r="B191" s="445"/>
      <c r="C191" s="445"/>
      <c r="D191" s="445"/>
      <c r="E191" s="445"/>
      <c r="F191" s="445"/>
      <c r="G191" s="445"/>
      <c r="H191" s="445"/>
      <c r="I191" s="445"/>
      <c r="J191" s="445"/>
      <c r="K191" s="445"/>
      <c r="L191" s="445"/>
      <c r="M191" s="445"/>
      <c r="N191" s="445"/>
      <c r="O191" s="445"/>
      <c r="P191" s="445"/>
      <c r="Q191" s="445"/>
      <c r="R191" s="445"/>
      <c r="S191" s="445"/>
      <c r="T191" s="445"/>
      <c r="U191" s="445"/>
      <c r="V191" s="445"/>
    </row>
    <row r="192" ht="23.25" customHeight="1">
      <c r="A192" s="445"/>
      <c r="B192" s="445"/>
      <c r="C192" s="445"/>
      <c r="D192" s="445"/>
      <c r="E192" s="445"/>
      <c r="F192" s="445"/>
      <c r="G192" s="445"/>
      <c r="H192" s="445"/>
      <c r="I192" s="445"/>
      <c r="J192" s="445"/>
      <c r="K192" s="445"/>
      <c r="L192" s="445"/>
      <c r="M192" s="445"/>
      <c r="N192" s="445"/>
      <c r="O192" s="445"/>
      <c r="P192" s="445"/>
      <c r="Q192" s="445"/>
      <c r="R192" s="445"/>
      <c r="S192" s="445"/>
      <c r="T192" s="445"/>
      <c r="U192" s="445"/>
      <c r="V192" s="445"/>
    </row>
    <row r="193" ht="23.25" customHeight="1">
      <c r="A193" s="445"/>
      <c r="B193" s="445"/>
      <c r="C193" s="445"/>
      <c r="D193" s="445"/>
      <c r="E193" s="445"/>
      <c r="F193" s="445"/>
      <c r="G193" s="445"/>
      <c r="H193" s="445"/>
      <c r="I193" s="445"/>
      <c r="J193" s="445"/>
      <c r="K193" s="445"/>
      <c r="L193" s="445"/>
      <c r="M193" s="445"/>
      <c r="N193" s="445"/>
      <c r="O193" s="445"/>
      <c r="P193" s="445"/>
      <c r="Q193" s="445"/>
      <c r="R193" s="445"/>
      <c r="S193" s="445"/>
      <c r="T193" s="445"/>
      <c r="U193" s="445"/>
      <c r="V193" s="445"/>
    </row>
    <row r="194" ht="23.25" customHeight="1">
      <c r="A194" s="445"/>
      <c r="B194" s="445"/>
      <c r="C194" s="445"/>
      <c r="D194" s="445"/>
      <c r="E194" s="445"/>
      <c r="F194" s="445"/>
      <c r="G194" s="445"/>
      <c r="H194" s="445"/>
      <c r="I194" s="445"/>
      <c r="J194" s="445"/>
      <c r="K194" s="445"/>
      <c r="L194" s="445"/>
      <c r="M194" s="445"/>
      <c r="N194" s="445"/>
      <c r="O194" s="445"/>
      <c r="P194" s="445"/>
      <c r="Q194" s="445"/>
      <c r="R194" s="445"/>
      <c r="S194" s="445"/>
      <c r="T194" s="445"/>
      <c r="U194" s="445"/>
      <c r="V194" s="445"/>
    </row>
    <row r="195" ht="23.25" customHeight="1">
      <c r="A195" s="445"/>
      <c r="B195" s="445"/>
      <c r="C195" s="445"/>
      <c r="D195" s="445"/>
      <c r="E195" s="445"/>
      <c r="F195" s="445"/>
      <c r="G195" s="445"/>
      <c r="H195" s="445"/>
      <c r="I195" s="445"/>
      <c r="J195" s="445"/>
      <c r="K195" s="445"/>
      <c r="L195" s="445"/>
      <c r="M195" s="445"/>
      <c r="N195" s="445"/>
      <c r="O195" s="445"/>
      <c r="P195" s="445"/>
      <c r="Q195" s="445"/>
      <c r="R195" s="445"/>
      <c r="S195" s="445"/>
      <c r="T195" s="445"/>
      <c r="U195" s="445"/>
      <c r="V195" s="445"/>
    </row>
    <row r="196" ht="23.25" customHeight="1">
      <c r="A196" s="445"/>
      <c r="B196" s="445"/>
      <c r="C196" s="445"/>
      <c r="D196" s="445"/>
      <c r="E196" s="445"/>
      <c r="F196" s="445"/>
      <c r="G196" s="445"/>
      <c r="H196" s="445"/>
      <c r="I196" s="445"/>
      <c r="J196" s="445"/>
      <c r="K196" s="445"/>
      <c r="L196" s="445"/>
      <c r="M196" s="445"/>
      <c r="N196" s="445"/>
      <c r="O196" s="445"/>
      <c r="P196" s="445"/>
      <c r="Q196" s="445"/>
      <c r="R196" s="445"/>
      <c r="S196" s="445"/>
      <c r="T196" s="445"/>
      <c r="U196" s="445"/>
      <c r="V196" s="445"/>
    </row>
    <row r="197" ht="23.25" customHeight="1">
      <c r="A197" s="445"/>
      <c r="B197" s="445"/>
      <c r="C197" s="445"/>
      <c r="D197" s="445"/>
      <c r="E197" s="445"/>
      <c r="F197" s="445"/>
      <c r="G197" s="445"/>
      <c r="H197" s="445"/>
      <c r="I197" s="445"/>
      <c r="J197" s="445"/>
      <c r="K197" s="445"/>
      <c r="L197" s="445"/>
      <c r="M197" s="445"/>
      <c r="N197" s="445"/>
      <c r="O197" s="445"/>
      <c r="P197" s="445"/>
      <c r="Q197" s="445"/>
      <c r="R197" s="445"/>
      <c r="S197" s="445"/>
      <c r="T197" s="445"/>
      <c r="U197" s="445"/>
      <c r="V197" s="445"/>
    </row>
    <row r="198" ht="23.25" customHeight="1">
      <c r="A198" s="445"/>
      <c r="B198" s="445"/>
      <c r="C198" s="445"/>
      <c r="D198" s="445"/>
      <c r="E198" s="445"/>
      <c r="F198" s="445"/>
      <c r="G198" s="445"/>
      <c r="H198" s="445"/>
      <c r="I198" s="445"/>
      <c r="J198" s="445"/>
      <c r="K198" s="445"/>
      <c r="L198" s="445"/>
      <c r="M198" s="445"/>
      <c r="N198" s="445"/>
      <c r="O198" s="445"/>
      <c r="P198" s="445"/>
      <c r="Q198" s="445"/>
      <c r="R198" s="445"/>
      <c r="S198" s="445"/>
      <c r="T198" s="445"/>
      <c r="U198" s="445"/>
      <c r="V198" s="445"/>
    </row>
    <row r="199" ht="23.25" customHeight="1">
      <c r="A199" s="445"/>
      <c r="B199" s="445"/>
      <c r="C199" s="445"/>
      <c r="D199" s="445"/>
      <c r="E199" s="445"/>
      <c r="F199" s="445"/>
      <c r="G199" s="445"/>
      <c r="H199" s="445"/>
      <c r="I199" s="445"/>
      <c r="J199" s="445"/>
      <c r="K199" s="445"/>
      <c r="L199" s="445"/>
      <c r="M199" s="445"/>
      <c r="N199" s="445"/>
      <c r="O199" s="445"/>
      <c r="P199" s="445"/>
      <c r="Q199" s="445"/>
      <c r="R199" s="445"/>
      <c r="S199" s="445"/>
      <c r="T199" s="445"/>
      <c r="U199" s="445"/>
      <c r="V199" s="445"/>
    </row>
    <row r="200" ht="23.25" customHeight="1">
      <c r="A200" s="445"/>
      <c r="B200" s="445"/>
      <c r="C200" s="445"/>
      <c r="D200" s="445"/>
      <c r="E200" s="445"/>
      <c r="F200" s="445"/>
      <c r="G200" s="445"/>
      <c r="H200" s="445"/>
      <c r="I200" s="445"/>
      <c r="J200" s="445"/>
      <c r="K200" s="445"/>
      <c r="L200" s="445"/>
      <c r="M200" s="445"/>
      <c r="N200" s="445"/>
      <c r="O200" s="445"/>
      <c r="P200" s="445"/>
      <c r="Q200" s="445"/>
      <c r="R200" s="445"/>
      <c r="S200" s="445"/>
      <c r="T200" s="445"/>
      <c r="U200" s="445"/>
      <c r="V200" s="445"/>
    </row>
    <row r="201" ht="23.25" customHeight="1">
      <c r="A201" s="445"/>
      <c r="B201" s="445"/>
      <c r="C201" s="445"/>
      <c r="D201" s="445"/>
      <c r="E201" s="445"/>
      <c r="F201" s="445"/>
      <c r="G201" s="445"/>
      <c r="H201" s="445"/>
      <c r="I201" s="445"/>
      <c r="J201" s="445"/>
      <c r="K201" s="445"/>
      <c r="L201" s="445"/>
      <c r="M201" s="445"/>
      <c r="N201" s="445"/>
      <c r="O201" s="445"/>
      <c r="P201" s="445"/>
      <c r="Q201" s="445"/>
      <c r="R201" s="445"/>
      <c r="S201" s="445"/>
      <c r="T201" s="445"/>
      <c r="U201" s="445"/>
      <c r="V201" s="445"/>
    </row>
    <row r="202" ht="23.25" customHeight="1">
      <c r="A202" s="445"/>
      <c r="B202" s="445"/>
      <c r="C202" s="445"/>
      <c r="D202" s="445"/>
      <c r="E202" s="445"/>
      <c r="F202" s="445"/>
      <c r="G202" s="445"/>
      <c r="H202" s="445"/>
      <c r="I202" s="445"/>
      <c r="J202" s="445"/>
      <c r="K202" s="445"/>
      <c r="L202" s="445"/>
      <c r="M202" s="445"/>
      <c r="N202" s="445"/>
      <c r="O202" s="445"/>
      <c r="P202" s="445"/>
      <c r="Q202" s="445"/>
      <c r="R202" s="445"/>
      <c r="S202" s="445"/>
      <c r="T202" s="445"/>
      <c r="U202" s="445"/>
      <c r="V202" s="445"/>
    </row>
    <row r="203" ht="23.25" customHeight="1">
      <c r="A203" s="445"/>
      <c r="B203" s="445"/>
      <c r="C203" s="445"/>
      <c r="D203" s="445"/>
      <c r="E203" s="445"/>
      <c r="F203" s="445"/>
      <c r="G203" s="445"/>
      <c r="H203" s="445"/>
      <c r="I203" s="445"/>
      <c r="J203" s="445"/>
      <c r="K203" s="445"/>
      <c r="L203" s="445"/>
      <c r="M203" s="445"/>
      <c r="N203" s="445"/>
      <c r="O203" s="445"/>
      <c r="P203" s="445"/>
      <c r="Q203" s="445"/>
      <c r="R203" s="445"/>
      <c r="S203" s="445"/>
      <c r="T203" s="445"/>
      <c r="U203" s="445"/>
      <c r="V203" s="445"/>
    </row>
    <row r="204" ht="23.25" customHeight="1">
      <c r="A204" s="445"/>
      <c r="B204" s="445"/>
      <c r="C204" s="445"/>
      <c r="D204" s="445"/>
      <c r="E204" s="445"/>
      <c r="F204" s="445"/>
      <c r="G204" s="445"/>
      <c r="H204" s="445"/>
      <c r="I204" s="445"/>
      <c r="J204" s="445"/>
      <c r="K204" s="445"/>
      <c r="L204" s="445"/>
      <c r="M204" s="445"/>
      <c r="N204" s="445"/>
      <c r="O204" s="445"/>
      <c r="P204" s="445"/>
      <c r="Q204" s="445"/>
      <c r="R204" s="445"/>
      <c r="S204" s="445"/>
      <c r="T204" s="445"/>
      <c r="U204" s="445"/>
      <c r="V204" s="445"/>
    </row>
    <row r="205" ht="23.25" customHeight="1">
      <c r="A205" s="445"/>
      <c r="B205" s="445"/>
      <c r="C205" s="445"/>
      <c r="D205" s="445"/>
      <c r="E205" s="445"/>
      <c r="F205" s="445"/>
      <c r="G205" s="445"/>
      <c r="H205" s="445"/>
      <c r="I205" s="445"/>
      <c r="J205" s="445"/>
      <c r="K205" s="445"/>
      <c r="L205" s="445"/>
      <c r="M205" s="445"/>
      <c r="N205" s="445"/>
      <c r="O205" s="445"/>
      <c r="P205" s="445"/>
      <c r="Q205" s="445"/>
      <c r="R205" s="445"/>
      <c r="S205" s="445"/>
      <c r="T205" s="445"/>
      <c r="U205" s="445"/>
      <c r="V205" s="445"/>
    </row>
    <row r="206" ht="23.25" customHeight="1">
      <c r="A206" s="445"/>
      <c r="B206" s="445"/>
      <c r="C206" s="445"/>
      <c r="D206" s="445"/>
      <c r="E206" s="445"/>
      <c r="F206" s="445"/>
      <c r="G206" s="445"/>
      <c r="H206" s="445"/>
      <c r="I206" s="445"/>
      <c r="J206" s="445"/>
      <c r="K206" s="445"/>
      <c r="L206" s="445"/>
      <c r="M206" s="445"/>
      <c r="N206" s="445"/>
      <c r="O206" s="445"/>
      <c r="P206" s="445"/>
      <c r="Q206" s="445"/>
      <c r="R206" s="445"/>
      <c r="S206" s="445"/>
      <c r="T206" s="445"/>
      <c r="U206" s="445"/>
      <c r="V206" s="445"/>
    </row>
    <row r="207" ht="23.25" customHeight="1">
      <c r="A207" s="445"/>
      <c r="B207" s="445"/>
      <c r="C207" s="445"/>
      <c r="D207" s="445"/>
      <c r="E207" s="445"/>
      <c r="F207" s="445"/>
      <c r="G207" s="445"/>
      <c r="H207" s="445"/>
      <c r="I207" s="445"/>
      <c r="J207" s="445"/>
      <c r="K207" s="445"/>
      <c r="L207" s="445"/>
      <c r="M207" s="445"/>
      <c r="N207" s="445"/>
      <c r="O207" s="445"/>
      <c r="P207" s="445"/>
      <c r="Q207" s="445"/>
      <c r="R207" s="445"/>
      <c r="S207" s="445"/>
      <c r="T207" s="445"/>
      <c r="U207" s="445"/>
      <c r="V207" s="445"/>
    </row>
    <row r="208" ht="23.25" customHeight="1">
      <c r="A208" s="445"/>
      <c r="B208" s="445"/>
      <c r="C208" s="445"/>
      <c r="D208" s="445"/>
      <c r="E208" s="445"/>
      <c r="F208" s="445"/>
      <c r="G208" s="445"/>
      <c r="H208" s="445"/>
      <c r="I208" s="445"/>
      <c r="J208" s="445"/>
      <c r="K208" s="445"/>
      <c r="L208" s="445"/>
      <c r="M208" s="445"/>
      <c r="N208" s="445"/>
      <c r="O208" s="445"/>
      <c r="P208" s="445"/>
      <c r="Q208" s="445"/>
      <c r="R208" s="445"/>
      <c r="S208" s="445"/>
      <c r="T208" s="445"/>
      <c r="U208" s="445"/>
      <c r="V208" s="445"/>
    </row>
    <row r="209" ht="23.25" customHeight="1">
      <c r="A209" s="445"/>
      <c r="B209" s="445"/>
      <c r="C209" s="445"/>
      <c r="D209" s="445"/>
      <c r="E209" s="445"/>
      <c r="F209" s="445"/>
      <c r="G209" s="445"/>
      <c r="H209" s="445"/>
      <c r="I209" s="445"/>
      <c r="J209" s="445"/>
      <c r="K209" s="445"/>
      <c r="L209" s="445"/>
      <c r="M209" s="445"/>
      <c r="N209" s="445"/>
      <c r="O209" s="445"/>
      <c r="P209" s="445"/>
      <c r="Q209" s="445"/>
      <c r="R209" s="445"/>
      <c r="S209" s="445"/>
      <c r="T209" s="445"/>
      <c r="U209" s="445"/>
      <c r="V209" s="445"/>
    </row>
    <row r="210" ht="23.25" customHeight="1">
      <c r="A210" s="445"/>
      <c r="B210" s="445"/>
      <c r="C210" s="445"/>
      <c r="D210" s="445"/>
      <c r="E210" s="445"/>
      <c r="F210" s="445"/>
      <c r="G210" s="445"/>
      <c r="H210" s="445"/>
      <c r="I210" s="445"/>
      <c r="J210" s="445"/>
      <c r="K210" s="445"/>
      <c r="L210" s="445"/>
      <c r="M210" s="445"/>
      <c r="N210" s="445"/>
      <c r="O210" s="445"/>
      <c r="P210" s="445"/>
      <c r="Q210" s="445"/>
      <c r="R210" s="445"/>
      <c r="S210" s="445"/>
      <c r="T210" s="445"/>
      <c r="U210" s="445"/>
      <c r="V210" s="445"/>
    </row>
    <row r="211" ht="23.25" customHeight="1">
      <c r="A211" s="445"/>
      <c r="B211" s="445"/>
      <c r="C211" s="445"/>
      <c r="D211" s="445"/>
      <c r="E211" s="445"/>
      <c r="F211" s="445"/>
      <c r="G211" s="445"/>
      <c r="H211" s="445"/>
      <c r="I211" s="445"/>
      <c r="J211" s="445"/>
      <c r="K211" s="445"/>
      <c r="L211" s="445"/>
      <c r="M211" s="445"/>
      <c r="N211" s="445"/>
      <c r="O211" s="445"/>
      <c r="P211" s="445"/>
      <c r="Q211" s="445"/>
      <c r="R211" s="445"/>
      <c r="S211" s="445"/>
      <c r="T211" s="445"/>
      <c r="U211" s="445"/>
      <c r="V211" s="445"/>
    </row>
    <row r="212" ht="23.25" customHeight="1">
      <c r="A212" s="445"/>
      <c r="B212" s="445"/>
      <c r="C212" s="445"/>
      <c r="D212" s="445"/>
      <c r="E212" s="445"/>
      <c r="F212" s="445"/>
      <c r="G212" s="445"/>
      <c r="H212" s="445"/>
      <c r="I212" s="445"/>
      <c r="J212" s="445"/>
      <c r="K212" s="445"/>
      <c r="L212" s="445"/>
      <c r="M212" s="445"/>
      <c r="N212" s="445"/>
      <c r="O212" s="445"/>
      <c r="P212" s="445"/>
      <c r="Q212" s="445"/>
      <c r="R212" s="445"/>
      <c r="S212" s="445"/>
      <c r="T212" s="445"/>
      <c r="U212" s="445"/>
      <c r="V212" s="445"/>
    </row>
    <row r="213" ht="23.25" customHeight="1">
      <c r="A213" s="445"/>
      <c r="B213" s="445"/>
      <c r="C213" s="445"/>
      <c r="D213" s="445"/>
      <c r="E213" s="445"/>
      <c r="F213" s="445"/>
      <c r="G213" s="445"/>
      <c r="H213" s="445"/>
      <c r="I213" s="445"/>
      <c r="J213" s="445"/>
      <c r="K213" s="445"/>
      <c r="L213" s="445"/>
      <c r="M213" s="445"/>
      <c r="N213" s="445"/>
      <c r="O213" s="445"/>
      <c r="P213" s="445"/>
      <c r="Q213" s="445"/>
      <c r="R213" s="445"/>
      <c r="S213" s="445"/>
      <c r="T213" s="445"/>
      <c r="U213" s="445"/>
      <c r="V213" s="445"/>
    </row>
    <row r="214" ht="23.25" customHeight="1">
      <c r="A214" s="445"/>
      <c r="B214" s="445"/>
      <c r="C214" s="445"/>
      <c r="D214" s="445"/>
      <c r="E214" s="445"/>
      <c r="F214" s="445"/>
      <c r="G214" s="445"/>
      <c r="H214" s="445"/>
      <c r="I214" s="445"/>
      <c r="J214" s="445"/>
      <c r="K214" s="445"/>
      <c r="L214" s="445"/>
      <c r="M214" s="445"/>
      <c r="N214" s="445"/>
      <c r="O214" s="445"/>
      <c r="P214" s="445"/>
      <c r="Q214" s="445"/>
      <c r="R214" s="445"/>
      <c r="S214" s="445"/>
      <c r="T214" s="445"/>
      <c r="U214" s="445"/>
      <c r="V214" s="445"/>
    </row>
    <row r="215" ht="23.25" customHeight="1">
      <c r="A215" s="445"/>
      <c r="B215" s="445"/>
      <c r="C215" s="445"/>
      <c r="D215" s="445"/>
      <c r="E215" s="445"/>
      <c r="F215" s="445"/>
      <c r="G215" s="445"/>
      <c r="H215" s="445"/>
      <c r="I215" s="445"/>
      <c r="J215" s="445"/>
      <c r="K215" s="445"/>
      <c r="L215" s="445"/>
      <c r="M215" s="445"/>
      <c r="N215" s="445"/>
      <c r="O215" s="445"/>
      <c r="P215" s="445"/>
      <c r="Q215" s="445"/>
      <c r="R215" s="445"/>
      <c r="S215" s="445"/>
      <c r="T215" s="445"/>
      <c r="U215" s="445"/>
      <c r="V215" s="445"/>
    </row>
    <row r="216" ht="23.25" customHeight="1">
      <c r="A216" s="445"/>
      <c r="B216" s="445"/>
      <c r="C216" s="445"/>
      <c r="D216" s="445"/>
      <c r="E216" s="445"/>
      <c r="F216" s="445"/>
      <c r="G216" s="445"/>
      <c r="H216" s="445"/>
      <c r="I216" s="445"/>
      <c r="J216" s="445"/>
      <c r="K216" s="445"/>
      <c r="L216" s="445"/>
      <c r="M216" s="445"/>
      <c r="N216" s="445"/>
      <c r="O216" s="445"/>
      <c r="P216" s="445"/>
      <c r="Q216" s="445"/>
      <c r="R216" s="445"/>
      <c r="S216" s="445"/>
      <c r="T216" s="445"/>
      <c r="U216" s="445"/>
      <c r="V216" s="445"/>
    </row>
    <row r="217" ht="23.25" customHeight="1">
      <c r="A217" s="445"/>
      <c r="B217" s="445"/>
      <c r="C217" s="445"/>
      <c r="D217" s="445"/>
      <c r="E217" s="445"/>
      <c r="F217" s="445"/>
      <c r="G217" s="445"/>
      <c r="H217" s="445"/>
      <c r="I217" s="445"/>
      <c r="J217" s="445"/>
      <c r="K217" s="445"/>
      <c r="L217" s="445"/>
      <c r="M217" s="445"/>
      <c r="N217" s="445"/>
      <c r="O217" s="445"/>
      <c r="P217" s="445"/>
      <c r="Q217" s="445"/>
      <c r="R217" s="445"/>
      <c r="S217" s="445"/>
      <c r="T217" s="445"/>
      <c r="U217" s="445"/>
      <c r="V217" s="445"/>
    </row>
    <row r="218" ht="23.25" customHeight="1">
      <c r="A218" s="445"/>
      <c r="B218" s="445"/>
      <c r="C218" s="445"/>
      <c r="D218" s="445"/>
      <c r="E218" s="445"/>
      <c r="F218" s="445"/>
      <c r="G218" s="445"/>
      <c r="H218" s="445"/>
      <c r="I218" s="445"/>
      <c r="J218" s="445"/>
      <c r="K218" s="445"/>
      <c r="L218" s="445"/>
      <c r="M218" s="445"/>
      <c r="N218" s="445"/>
      <c r="O218" s="445"/>
      <c r="P218" s="445"/>
      <c r="Q218" s="445"/>
      <c r="R218" s="445"/>
      <c r="S218" s="445"/>
      <c r="T218" s="445"/>
      <c r="U218" s="445"/>
      <c r="V218" s="445"/>
    </row>
    <row r="219" ht="23.25" customHeight="1">
      <c r="A219" s="445"/>
      <c r="B219" s="445"/>
      <c r="C219" s="445"/>
      <c r="D219" s="445"/>
      <c r="E219" s="445"/>
      <c r="F219" s="445"/>
      <c r="G219" s="445"/>
      <c r="H219" s="445"/>
      <c r="I219" s="445"/>
      <c r="J219" s="445"/>
      <c r="K219" s="445"/>
      <c r="L219" s="445"/>
      <c r="M219" s="445"/>
      <c r="N219" s="445"/>
      <c r="O219" s="445"/>
      <c r="P219" s="445"/>
      <c r="Q219" s="445"/>
      <c r="R219" s="445"/>
      <c r="S219" s="445"/>
      <c r="T219" s="445"/>
      <c r="U219" s="445"/>
      <c r="V219" s="445"/>
    </row>
    <row r="220" ht="23.25" customHeight="1">
      <c r="A220" s="445"/>
      <c r="B220" s="445"/>
      <c r="C220" s="445"/>
      <c r="D220" s="445"/>
      <c r="E220" s="445"/>
      <c r="F220" s="445"/>
      <c r="G220" s="445"/>
      <c r="H220" s="445"/>
      <c r="I220" s="445"/>
      <c r="J220" s="445"/>
      <c r="K220" s="445"/>
      <c r="L220" s="445"/>
      <c r="M220" s="445"/>
      <c r="N220" s="445"/>
      <c r="O220" s="445"/>
      <c r="P220" s="445"/>
      <c r="Q220" s="445"/>
      <c r="R220" s="445"/>
      <c r="S220" s="445"/>
      <c r="T220" s="445"/>
      <c r="U220" s="445"/>
      <c r="V220" s="44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1.0"/>
    <col customWidth="1" min="3" max="3" width="18.57"/>
    <col customWidth="1" min="4" max="4" width="19.57"/>
    <col customWidth="1" min="5" max="5" width="20.14"/>
    <col customWidth="1" min="6" max="6" width="20.43"/>
    <col customWidth="1" min="7" max="7" width="17.71"/>
    <col customWidth="1" min="8" max="8" width="16.14"/>
    <col customWidth="1" min="9" max="10" width="18.29"/>
    <col customWidth="1" min="11" max="11" width="16.43"/>
    <col customWidth="1" min="12" max="13" width="14.86"/>
    <col customWidth="1" min="14" max="14" width="13.57"/>
    <col customWidth="1" min="15" max="15" width="18.0"/>
    <col customWidth="1" min="16" max="17" width="15.86"/>
    <col customWidth="1" min="18" max="18" width="14.0"/>
    <col customWidth="1" min="19" max="20" width="11.71"/>
    <col customWidth="1" min="21" max="21" width="14.0"/>
    <col customWidth="1" min="22" max="22" width="15.0"/>
    <col customWidth="1" min="23" max="23" width="15.57"/>
    <col customWidth="1" min="24" max="25" width="18.71"/>
    <col customWidth="1" min="26" max="26" width="14.0"/>
  </cols>
  <sheetData>
    <row r="1" ht="21.75" customHeight="1">
      <c r="A1" s="451"/>
      <c r="B1" s="452"/>
      <c r="C1" s="453"/>
      <c r="D1" s="454"/>
      <c r="E1" s="454"/>
      <c r="F1" s="454"/>
      <c r="G1" s="454"/>
      <c r="H1" s="454"/>
      <c r="I1" s="454"/>
      <c r="J1" s="454"/>
      <c r="K1" s="454"/>
      <c r="L1" s="455"/>
      <c r="M1" s="455"/>
      <c r="N1" s="456"/>
      <c r="O1" s="455"/>
      <c r="P1" s="456"/>
      <c r="Q1" s="456"/>
      <c r="R1" s="454"/>
      <c r="S1" s="454"/>
      <c r="T1" s="454"/>
      <c r="U1" s="454"/>
      <c r="V1" s="457"/>
      <c r="W1" s="454"/>
      <c r="X1" s="451"/>
      <c r="Y1" s="454"/>
      <c r="Z1" s="454"/>
    </row>
    <row r="2" ht="21.75" customHeight="1">
      <c r="A2" s="451"/>
      <c r="B2" s="458"/>
      <c r="C2" s="454"/>
      <c r="D2" s="454"/>
      <c r="E2" s="454"/>
      <c r="F2" s="454"/>
      <c r="G2" s="454"/>
      <c r="H2" s="454"/>
      <c r="I2" s="454"/>
      <c r="J2" s="454"/>
      <c r="K2" s="454"/>
      <c r="L2" s="455"/>
      <c r="M2" s="455"/>
      <c r="N2" s="456"/>
      <c r="O2" s="459"/>
      <c r="P2" s="451"/>
      <c r="Q2" s="451"/>
      <c r="R2" s="454"/>
      <c r="S2" s="454"/>
      <c r="T2" s="454"/>
      <c r="U2" s="454"/>
      <c r="V2" s="457"/>
      <c r="W2" s="454"/>
      <c r="X2" s="451"/>
      <c r="Y2" s="454"/>
      <c r="Z2" s="454"/>
    </row>
    <row r="3" ht="21.75" customHeight="1">
      <c r="A3" s="451"/>
      <c r="B3" s="458"/>
      <c r="C3" s="454"/>
      <c r="D3" s="454"/>
      <c r="E3" s="454"/>
      <c r="F3" s="454"/>
      <c r="G3" s="454"/>
      <c r="H3" s="454"/>
      <c r="I3" s="454"/>
      <c r="J3" s="454"/>
      <c r="K3" s="454"/>
      <c r="L3" s="460"/>
      <c r="M3" s="460"/>
      <c r="N3" s="454"/>
      <c r="O3" s="451"/>
      <c r="P3" s="451"/>
      <c r="Q3" s="451"/>
      <c r="R3" s="454"/>
      <c r="S3" s="454"/>
      <c r="T3" s="454"/>
      <c r="U3" s="454"/>
      <c r="V3" s="457"/>
      <c r="W3" s="454"/>
      <c r="X3" s="451"/>
      <c r="Y3" s="454"/>
      <c r="Z3" s="454"/>
    </row>
    <row r="4" ht="21.75" customHeight="1">
      <c r="A4" s="451"/>
      <c r="B4" s="458"/>
      <c r="C4" s="454"/>
      <c r="D4" s="454"/>
      <c r="E4" s="454"/>
      <c r="F4" s="454"/>
      <c r="G4" s="454"/>
      <c r="H4" s="454"/>
      <c r="I4" s="454"/>
      <c r="J4" s="454"/>
      <c r="K4" s="454"/>
      <c r="L4" s="456"/>
      <c r="M4" s="456"/>
      <c r="N4" s="454"/>
      <c r="O4" s="451"/>
      <c r="P4" s="451"/>
      <c r="Q4" s="451"/>
      <c r="R4" s="454"/>
      <c r="S4" s="454"/>
      <c r="T4" s="454"/>
      <c r="U4" s="454"/>
      <c r="V4" s="457"/>
      <c r="W4" s="454"/>
      <c r="X4" s="451"/>
      <c r="Y4" s="451"/>
      <c r="Z4" s="454"/>
    </row>
    <row r="5" ht="26.25" customHeight="1">
      <c r="A5" s="451"/>
      <c r="B5" s="458"/>
      <c r="C5" s="461"/>
      <c r="D5" s="454"/>
      <c r="E5" s="462"/>
      <c r="F5" s="454"/>
      <c r="G5" s="454"/>
      <c r="H5" s="454"/>
      <c r="I5" s="454"/>
      <c r="J5" s="454"/>
      <c r="K5" s="454"/>
      <c r="L5" s="463"/>
      <c r="M5" s="463"/>
      <c r="N5" s="454"/>
      <c r="O5" s="451"/>
      <c r="P5" s="451"/>
      <c r="Q5" s="451"/>
      <c r="R5" s="454"/>
      <c r="S5" s="454"/>
      <c r="T5" s="454"/>
      <c r="U5" s="454"/>
      <c r="V5" s="457"/>
      <c r="W5" s="454"/>
      <c r="X5" s="451"/>
      <c r="Y5" s="451"/>
      <c r="Z5" s="454"/>
    </row>
    <row r="6" ht="26.25" customHeight="1">
      <c r="A6" s="451"/>
      <c r="B6" s="458"/>
      <c r="C6" s="454"/>
      <c r="D6" s="454"/>
      <c r="E6" s="454"/>
      <c r="F6" s="454"/>
      <c r="G6" s="454"/>
      <c r="H6" s="454"/>
      <c r="I6" s="454"/>
      <c r="J6" s="454"/>
      <c r="K6" s="464"/>
      <c r="L6" s="454"/>
      <c r="M6" s="454"/>
      <c r="N6" s="454"/>
      <c r="O6" s="451"/>
      <c r="P6" s="451"/>
      <c r="Q6" s="451"/>
      <c r="R6" s="454"/>
      <c r="S6" s="454"/>
      <c r="T6" s="454"/>
      <c r="U6" s="454"/>
      <c r="V6" s="457"/>
      <c r="W6" s="454"/>
      <c r="X6" s="451"/>
      <c r="Y6" s="451"/>
      <c r="Z6" s="454"/>
    </row>
    <row r="7" ht="26.25" customHeight="1">
      <c r="A7" s="451"/>
      <c r="B7" s="458"/>
      <c r="C7" s="454"/>
      <c r="D7" s="454"/>
      <c r="E7" s="454"/>
      <c r="F7" s="454"/>
      <c r="G7" s="454"/>
      <c r="H7" s="454"/>
      <c r="I7" s="454"/>
      <c r="J7" s="454"/>
      <c r="K7" s="464"/>
      <c r="L7" s="454"/>
      <c r="M7" s="454"/>
      <c r="N7" s="454"/>
      <c r="O7" s="451"/>
      <c r="P7" s="451"/>
      <c r="Q7" s="451"/>
      <c r="R7" s="454"/>
      <c r="S7" s="454"/>
      <c r="T7" s="454"/>
      <c r="U7" s="454"/>
      <c r="V7" s="457"/>
      <c r="W7" s="454"/>
      <c r="X7" s="451"/>
      <c r="Y7" s="451"/>
      <c r="Z7" s="454"/>
    </row>
    <row r="8" ht="26.25" customHeight="1">
      <c r="A8" s="451"/>
      <c r="B8" s="452"/>
      <c r="C8" s="454"/>
      <c r="D8" s="454"/>
      <c r="E8" s="454"/>
      <c r="F8" s="454"/>
      <c r="G8" s="454"/>
      <c r="H8" s="454"/>
      <c r="I8" s="454"/>
      <c r="J8" s="454"/>
      <c r="K8" s="464"/>
      <c r="L8" s="454"/>
      <c r="M8" s="454"/>
      <c r="N8" s="454"/>
      <c r="O8" s="451"/>
      <c r="P8" s="451"/>
      <c r="Q8" s="451"/>
      <c r="R8" s="454"/>
      <c r="S8" s="454"/>
      <c r="T8" s="454"/>
      <c r="U8" s="454"/>
      <c r="V8" s="457"/>
      <c r="W8" s="454"/>
      <c r="X8" s="451"/>
      <c r="Y8" s="451"/>
      <c r="Z8" s="451"/>
    </row>
    <row r="9" ht="26.25" customHeight="1">
      <c r="A9" s="451"/>
      <c r="B9" s="452" t="s">
        <v>149</v>
      </c>
      <c r="C9" s="454" t="s">
        <v>150</v>
      </c>
      <c r="D9" s="454" t="s">
        <v>151</v>
      </c>
      <c r="E9" s="454"/>
      <c r="F9" s="454"/>
      <c r="G9" s="454"/>
      <c r="H9" s="234"/>
      <c r="I9" s="454"/>
      <c r="J9" s="465"/>
      <c r="K9" s="466"/>
      <c r="L9" s="454"/>
      <c r="M9" s="454"/>
      <c r="N9" s="454"/>
      <c r="O9" s="451"/>
      <c r="P9" s="451"/>
      <c r="Q9" s="451"/>
      <c r="R9" s="454"/>
      <c r="S9" s="454"/>
      <c r="T9" s="454"/>
      <c r="U9" s="454"/>
      <c r="V9" s="452"/>
      <c r="W9" s="454"/>
      <c r="X9" s="454"/>
      <c r="Y9" s="454"/>
      <c r="Z9" s="451"/>
    </row>
    <row r="10" ht="26.25" customHeight="1">
      <c r="A10" s="451"/>
      <c r="B10" s="452">
        <v>1.0</v>
      </c>
      <c r="C10" s="467"/>
      <c r="D10" s="468"/>
      <c r="E10" s="454"/>
      <c r="F10" s="454"/>
      <c r="G10" s="454"/>
      <c r="H10" s="234"/>
      <c r="I10" s="454"/>
      <c r="J10" s="469"/>
      <c r="K10" s="464"/>
      <c r="L10" s="454"/>
      <c r="M10" s="454"/>
      <c r="N10" s="454"/>
      <c r="O10" s="451"/>
      <c r="P10" s="451"/>
      <c r="Q10" s="451"/>
      <c r="R10" s="454"/>
      <c r="S10" s="454"/>
      <c r="T10" s="454"/>
      <c r="U10" s="454"/>
      <c r="V10" s="452"/>
      <c r="W10" s="452"/>
      <c r="X10" s="459"/>
      <c r="Y10" s="459"/>
      <c r="Z10" s="451"/>
    </row>
    <row r="11" ht="26.25" customHeight="1">
      <c r="A11" s="451"/>
      <c r="B11" s="452">
        <v>2.0</v>
      </c>
      <c r="C11" s="452"/>
      <c r="D11" s="468"/>
      <c r="E11" s="452"/>
      <c r="F11" s="470"/>
      <c r="G11" s="470"/>
      <c r="H11" s="452"/>
      <c r="I11" s="465"/>
      <c r="J11" s="465"/>
      <c r="K11" s="454"/>
      <c r="L11" s="454"/>
      <c r="M11" s="454"/>
      <c r="N11" s="454"/>
      <c r="O11" s="451"/>
      <c r="P11" s="451"/>
      <c r="Q11" s="451"/>
      <c r="R11" s="454"/>
      <c r="S11" s="454"/>
      <c r="T11" s="454"/>
      <c r="U11" s="454"/>
      <c r="V11" s="452"/>
      <c r="W11" s="471"/>
      <c r="X11" s="472"/>
      <c r="Y11" s="472"/>
      <c r="Z11" s="451"/>
    </row>
    <row r="12" ht="26.25" customHeight="1">
      <c r="A12" s="451"/>
      <c r="B12" s="452">
        <v>3.0</v>
      </c>
      <c r="C12" s="473"/>
      <c r="D12" s="468"/>
      <c r="E12" s="452"/>
      <c r="F12" s="470"/>
      <c r="G12" s="470"/>
      <c r="H12" s="452"/>
      <c r="I12" s="465"/>
      <c r="J12" s="465"/>
      <c r="K12" s="454"/>
      <c r="L12" s="454"/>
      <c r="M12" s="454"/>
      <c r="N12" s="454"/>
      <c r="O12" s="451"/>
      <c r="P12" s="451"/>
      <c r="Q12" s="451"/>
      <c r="R12" s="454"/>
      <c r="S12" s="454"/>
      <c r="T12" s="454"/>
      <c r="U12" s="454"/>
      <c r="V12" s="452"/>
      <c r="W12" s="471"/>
      <c r="X12" s="472"/>
      <c r="Y12" s="472"/>
      <c r="Z12" s="451"/>
    </row>
    <row r="13" ht="26.25" customHeight="1">
      <c r="A13" s="451"/>
      <c r="B13" s="452">
        <v>4.0</v>
      </c>
      <c r="C13" s="459"/>
      <c r="D13" s="468"/>
      <c r="E13" s="452"/>
      <c r="F13" s="459"/>
      <c r="G13" s="459"/>
      <c r="H13" s="452"/>
      <c r="I13" s="465"/>
      <c r="J13" s="465"/>
      <c r="K13" s="454"/>
      <c r="L13" s="454"/>
      <c r="M13" s="454"/>
      <c r="N13" s="454"/>
      <c r="O13" s="451"/>
      <c r="P13" s="451"/>
      <c r="Q13" s="451"/>
      <c r="R13" s="454"/>
      <c r="S13" s="454"/>
      <c r="T13" s="454"/>
      <c r="U13" s="454"/>
      <c r="V13" s="452"/>
      <c r="W13" s="471"/>
      <c r="X13" s="453"/>
      <c r="Y13" s="453"/>
      <c r="Z13" s="451"/>
    </row>
    <row r="14" ht="26.25" customHeight="1">
      <c r="A14" s="451"/>
      <c r="B14" s="452">
        <v>5.0</v>
      </c>
      <c r="C14" s="474"/>
      <c r="D14" s="468"/>
      <c r="E14" s="452"/>
      <c r="F14" s="459"/>
      <c r="G14" s="459"/>
      <c r="H14" s="452"/>
      <c r="I14" s="465"/>
      <c r="J14" s="465"/>
      <c r="K14" s="454"/>
      <c r="L14" s="454"/>
      <c r="M14" s="454"/>
      <c r="N14" s="454"/>
      <c r="O14" s="451"/>
      <c r="P14" s="451"/>
      <c r="Q14" s="451"/>
      <c r="R14" s="454"/>
      <c r="S14" s="454"/>
      <c r="T14" s="454"/>
      <c r="U14" s="454"/>
      <c r="V14" s="452"/>
      <c r="W14" s="471"/>
      <c r="X14" s="472"/>
      <c r="Y14" s="472"/>
      <c r="Z14" s="451"/>
    </row>
    <row r="15" ht="26.25" customHeight="1">
      <c r="A15" s="451"/>
      <c r="B15" s="452">
        <v>6.0</v>
      </c>
      <c r="C15" s="459"/>
      <c r="D15" s="468"/>
      <c r="E15" s="452"/>
      <c r="F15" s="459"/>
      <c r="G15" s="459"/>
      <c r="H15" s="452"/>
      <c r="I15" s="465"/>
      <c r="J15" s="465"/>
      <c r="K15" s="454"/>
      <c r="L15" s="454"/>
      <c r="M15" s="454"/>
      <c r="N15" s="454"/>
      <c r="O15" s="451"/>
      <c r="P15" s="451"/>
      <c r="Q15" s="451"/>
      <c r="R15" s="454"/>
      <c r="S15" s="454"/>
      <c r="T15" s="454"/>
      <c r="U15" s="454"/>
      <c r="V15" s="452"/>
      <c r="W15" s="471"/>
      <c r="X15" s="472"/>
      <c r="Y15" s="472"/>
      <c r="Z15" s="451"/>
    </row>
    <row r="16" ht="26.25" customHeight="1">
      <c r="A16" s="451"/>
      <c r="B16" s="452">
        <v>7.0</v>
      </c>
      <c r="C16" s="475"/>
      <c r="D16" s="468"/>
      <c r="E16" s="452"/>
      <c r="F16" s="459"/>
      <c r="G16" s="459"/>
      <c r="H16" s="452"/>
      <c r="I16" s="465"/>
      <c r="J16" s="465"/>
      <c r="K16" s="454"/>
      <c r="L16" s="454"/>
      <c r="M16" s="454"/>
      <c r="N16" s="454"/>
      <c r="O16" s="451"/>
      <c r="P16" s="451"/>
      <c r="Q16" s="451"/>
      <c r="R16" s="454"/>
      <c r="S16" s="454"/>
      <c r="T16" s="454"/>
      <c r="U16" s="454"/>
      <c r="V16" s="452"/>
      <c r="W16" s="452"/>
      <c r="X16" s="459"/>
      <c r="Y16" s="459"/>
      <c r="Z16" s="451"/>
    </row>
    <row r="17" ht="26.25" customHeight="1">
      <c r="A17" s="451"/>
      <c r="B17" s="452">
        <v>8.0</v>
      </c>
      <c r="C17" s="476"/>
      <c r="D17" s="468"/>
      <c r="E17" s="452"/>
      <c r="F17" s="459"/>
      <c r="G17" s="459"/>
      <c r="H17" s="452"/>
      <c r="I17" s="465"/>
      <c r="J17" s="465"/>
      <c r="K17" s="454"/>
      <c r="L17" s="454"/>
      <c r="M17" s="454"/>
      <c r="N17" s="454"/>
      <c r="O17" s="451"/>
      <c r="P17" s="451"/>
      <c r="Q17" s="451"/>
      <c r="R17" s="454"/>
      <c r="S17" s="454"/>
      <c r="T17" s="454"/>
      <c r="U17" s="454"/>
      <c r="V17" s="452"/>
      <c r="W17" s="452"/>
      <c r="X17" s="459"/>
      <c r="Y17" s="459"/>
      <c r="Z17" s="451"/>
    </row>
    <row r="18" ht="26.25" customHeight="1">
      <c r="A18" s="451"/>
      <c r="B18" s="452">
        <v>9.0</v>
      </c>
      <c r="C18" s="473"/>
      <c r="D18" s="477"/>
      <c r="E18" s="452"/>
      <c r="F18" s="459"/>
      <c r="G18" s="459"/>
      <c r="H18" s="452"/>
      <c r="I18" s="465"/>
      <c r="J18" s="465"/>
      <c r="K18" s="454"/>
      <c r="L18" s="454"/>
      <c r="M18" s="454"/>
      <c r="N18" s="454"/>
      <c r="O18" s="451"/>
      <c r="P18" s="451"/>
      <c r="Q18" s="451"/>
      <c r="R18" s="454"/>
      <c r="S18" s="454"/>
      <c r="T18" s="454"/>
      <c r="U18" s="454"/>
      <c r="V18" s="452"/>
      <c r="W18" s="452"/>
      <c r="X18" s="459"/>
      <c r="Y18" s="459"/>
      <c r="Z18" s="451"/>
    </row>
    <row r="19" ht="26.25" customHeight="1">
      <c r="A19" s="451"/>
      <c r="B19" s="452">
        <v>10.0</v>
      </c>
      <c r="C19" s="452"/>
      <c r="D19" s="468"/>
      <c r="E19" s="452"/>
      <c r="F19" s="459"/>
      <c r="G19" s="459"/>
      <c r="H19" s="452"/>
      <c r="I19" s="465"/>
      <c r="J19" s="465"/>
      <c r="K19" s="454"/>
      <c r="L19" s="454"/>
      <c r="M19" s="454"/>
      <c r="N19" s="454"/>
      <c r="O19" s="451"/>
      <c r="P19" s="451"/>
      <c r="Q19" s="451"/>
      <c r="R19" s="454"/>
      <c r="S19" s="454"/>
      <c r="T19" s="454"/>
      <c r="U19" s="454"/>
      <c r="V19" s="452"/>
      <c r="W19" s="452"/>
      <c r="X19" s="459"/>
      <c r="Y19" s="459"/>
      <c r="Z19" s="451"/>
    </row>
    <row r="20" ht="26.25" customHeight="1">
      <c r="A20" s="451"/>
      <c r="B20" s="452">
        <v>11.0</v>
      </c>
      <c r="C20" s="478"/>
      <c r="D20" s="468"/>
      <c r="E20" s="452"/>
      <c r="F20" s="459"/>
      <c r="G20" s="459"/>
      <c r="H20" s="452"/>
      <c r="I20" s="465"/>
      <c r="J20" s="465"/>
      <c r="K20" s="454"/>
      <c r="L20" s="454"/>
      <c r="M20" s="454"/>
      <c r="N20" s="454"/>
      <c r="O20" s="451"/>
      <c r="P20" s="451"/>
      <c r="Q20" s="451"/>
      <c r="R20" s="454"/>
      <c r="S20" s="454"/>
      <c r="T20" s="454"/>
      <c r="U20" s="454"/>
      <c r="V20" s="452"/>
      <c r="W20" s="452"/>
      <c r="X20" s="459"/>
      <c r="Y20" s="459"/>
      <c r="Z20" s="451"/>
    </row>
    <row r="21" ht="26.25" customHeight="1">
      <c r="A21" s="451"/>
      <c r="B21" s="452">
        <v>12.0</v>
      </c>
      <c r="C21" s="473"/>
      <c r="D21" s="468"/>
      <c r="E21" s="452"/>
      <c r="F21" s="459"/>
      <c r="G21" s="459"/>
      <c r="H21" s="452"/>
      <c r="I21" s="465"/>
      <c r="J21" s="465"/>
      <c r="K21" s="454"/>
      <c r="L21" s="454"/>
      <c r="M21" s="454"/>
      <c r="N21" s="454"/>
      <c r="O21" s="451"/>
      <c r="P21" s="451"/>
      <c r="Q21" s="451"/>
      <c r="R21" s="454"/>
      <c r="S21" s="454"/>
      <c r="T21" s="454"/>
      <c r="U21" s="454"/>
      <c r="V21" s="452"/>
      <c r="W21" s="452"/>
      <c r="X21" s="459"/>
      <c r="Y21" s="459"/>
      <c r="Z21" s="451"/>
    </row>
    <row r="22" ht="26.25" customHeight="1">
      <c r="A22" s="451"/>
      <c r="B22" s="452">
        <v>13.0</v>
      </c>
      <c r="C22" s="452"/>
      <c r="D22" s="468"/>
      <c r="E22" s="452"/>
      <c r="F22" s="459"/>
      <c r="G22" s="459"/>
      <c r="H22" s="452"/>
      <c r="I22" s="465"/>
      <c r="J22" s="465"/>
      <c r="K22" s="454"/>
      <c r="L22" s="454"/>
      <c r="M22" s="454"/>
      <c r="N22" s="454"/>
      <c r="O22" s="451"/>
      <c r="P22" s="451"/>
      <c r="Q22" s="451"/>
      <c r="R22" s="454"/>
      <c r="S22" s="454"/>
      <c r="T22" s="454"/>
      <c r="U22" s="454"/>
      <c r="V22" s="452"/>
      <c r="W22" s="479"/>
      <c r="X22" s="459"/>
      <c r="Y22" s="459"/>
      <c r="Z22" s="451"/>
    </row>
    <row r="23" ht="26.25" customHeight="1">
      <c r="A23" s="451"/>
      <c r="B23" s="452">
        <v>14.0</v>
      </c>
      <c r="C23" s="474"/>
      <c r="D23" s="468"/>
      <c r="E23" s="452"/>
      <c r="F23" s="459"/>
      <c r="G23" s="459"/>
      <c r="H23" s="452"/>
      <c r="I23" s="465"/>
      <c r="J23" s="465"/>
      <c r="K23" s="454"/>
      <c r="L23" s="454"/>
      <c r="M23" s="454"/>
      <c r="N23" s="454"/>
      <c r="O23" s="451"/>
      <c r="P23" s="451"/>
      <c r="Q23" s="451"/>
      <c r="R23" s="454"/>
      <c r="S23" s="454"/>
      <c r="T23" s="454"/>
      <c r="U23" s="454"/>
      <c r="V23" s="452"/>
      <c r="W23" s="479"/>
      <c r="X23" s="459"/>
      <c r="Y23" s="459"/>
      <c r="Z23" s="451"/>
    </row>
    <row r="24" ht="26.25" customHeight="1">
      <c r="A24" s="451"/>
      <c r="B24" s="452">
        <v>15.0</v>
      </c>
      <c r="C24" s="459"/>
      <c r="D24" s="468"/>
      <c r="E24" s="452"/>
      <c r="F24" s="459"/>
      <c r="G24" s="459"/>
      <c r="H24" s="452"/>
      <c r="I24" s="465"/>
      <c r="J24" s="465"/>
      <c r="K24" s="454"/>
      <c r="L24" s="454"/>
      <c r="M24" s="454"/>
      <c r="N24" s="454"/>
      <c r="O24" s="451"/>
      <c r="P24" s="451"/>
      <c r="Q24" s="451"/>
      <c r="R24" s="454"/>
      <c r="S24" s="454"/>
      <c r="T24" s="454"/>
      <c r="U24" s="454"/>
      <c r="V24" s="452"/>
      <c r="W24" s="479"/>
      <c r="X24" s="459"/>
      <c r="Y24" s="459"/>
      <c r="Z24" s="451"/>
    </row>
    <row r="25" ht="26.25" customHeight="1">
      <c r="A25" s="451"/>
      <c r="B25" s="452">
        <v>16.0</v>
      </c>
      <c r="C25" s="480"/>
      <c r="D25" s="468"/>
      <c r="E25" s="452"/>
      <c r="F25" s="459"/>
      <c r="G25" s="459"/>
      <c r="H25" s="452"/>
      <c r="I25" s="465"/>
      <c r="J25" s="465"/>
      <c r="K25" s="454"/>
      <c r="L25" s="454"/>
      <c r="M25" s="454"/>
      <c r="N25" s="454"/>
      <c r="O25" s="451"/>
      <c r="P25" s="451"/>
      <c r="Q25" s="451"/>
      <c r="R25" s="454"/>
      <c r="S25" s="454"/>
      <c r="T25" s="454"/>
      <c r="U25" s="454"/>
      <c r="V25" s="452"/>
      <c r="W25" s="452"/>
      <c r="X25" s="459"/>
      <c r="Y25" s="459"/>
      <c r="Z25" s="451"/>
    </row>
    <row r="26" ht="26.25" customHeight="1">
      <c r="A26" s="451"/>
      <c r="B26" s="452">
        <v>17.0</v>
      </c>
      <c r="C26" s="474"/>
      <c r="D26" s="468"/>
      <c r="E26" s="452"/>
      <c r="F26" s="459"/>
      <c r="G26" s="459"/>
      <c r="H26" s="452"/>
      <c r="I26" s="465"/>
      <c r="J26" s="465"/>
      <c r="K26" s="454"/>
      <c r="L26" s="454"/>
      <c r="M26" s="454"/>
      <c r="N26" s="454"/>
      <c r="O26" s="451"/>
      <c r="P26" s="451"/>
      <c r="Q26" s="451"/>
      <c r="R26" s="454"/>
      <c r="S26" s="454"/>
      <c r="T26" s="454"/>
      <c r="U26" s="454"/>
      <c r="V26" s="452"/>
      <c r="W26" s="452"/>
      <c r="X26" s="459"/>
      <c r="Y26" s="459"/>
      <c r="Z26" s="451"/>
    </row>
    <row r="27" ht="26.25" customHeight="1">
      <c r="A27" s="451"/>
      <c r="B27" s="452">
        <v>18.0</v>
      </c>
      <c r="C27" s="474"/>
      <c r="D27" s="468"/>
      <c r="E27" s="452"/>
      <c r="F27" s="459"/>
      <c r="G27" s="459"/>
      <c r="H27" s="452"/>
      <c r="I27" s="465"/>
      <c r="J27" s="465"/>
      <c r="K27" s="454"/>
      <c r="L27" s="454"/>
      <c r="M27" s="454"/>
      <c r="N27" s="454"/>
      <c r="O27" s="451"/>
      <c r="P27" s="451"/>
      <c r="Q27" s="451"/>
      <c r="R27" s="454"/>
      <c r="S27" s="454"/>
      <c r="T27" s="454"/>
      <c r="U27" s="454"/>
      <c r="V27" s="452"/>
      <c r="W27" s="452"/>
      <c r="X27" s="459"/>
      <c r="Y27" s="459"/>
      <c r="Z27" s="451"/>
    </row>
    <row r="28" ht="26.25" customHeight="1">
      <c r="A28" s="451"/>
      <c r="B28" s="452">
        <v>19.0</v>
      </c>
      <c r="C28" s="474"/>
      <c r="D28" s="468"/>
      <c r="E28" s="452"/>
      <c r="F28" s="459"/>
      <c r="G28" s="459"/>
      <c r="H28" s="452"/>
      <c r="I28" s="465"/>
      <c r="J28" s="465"/>
      <c r="K28" s="454"/>
      <c r="L28" s="454"/>
      <c r="M28" s="454"/>
      <c r="N28" s="454"/>
      <c r="O28" s="451"/>
      <c r="P28" s="451"/>
      <c r="Q28" s="451"/>
      <c r="R28" s="454"/>
      <c r="S28" s="454"/>
      <c r="T28" s="454"/>
      <c r="U28" s="454"/>
      <c r="V28" s="452"/>
      <c r="W28" s="452"/>
      <c r="X28" s="459"/>
      <c r="Y28" s="459"/>
      <c r="Z28" s="451"/>
    </row>
    <row r="29" ht="26.25" customHeight="1">
      <c r="A29" s="451"/>
      <c r="B29" s="452">
        <v>20.0</v>
      </c>
      <c r="C29" s="467"/>
      <c r="D29" s="468"/>
      <c r="E29" s="452"/>
      <c r="F29" s="459"/>
      <c r="G29" s="459"/>
      <c r="H29" s="452"/>
      <c r="I29" s="465"/>
      <c r="J29" s="465"/>
      <c r="K29" s="454"/>
      <c r="L29" s="454"/>
      <c r="M29" s="454"/>
      <c r="N29" s="454"/>
      <c r="O29" s="451"/>
      <c r="P29" s="451"/>
      <c r="Q29" s="451"/>
      <c r="R29" s="454"/>
      <c r="S29" s="454"/>
      <c r="T29" s="454"/>
      <c r="U29" s="454"/>
      <c r="V29" s="452"/>
      <c r="W29" s="452"/>
      <c r="X29" s="459"/>
      <c r="Y29" s="459"/>
      <c r="Z29" s="451"/>
    </row>
    <row r="30" ht="26.25" customHeight="1">
      <c r="A30" s="451"/>
      <c r="B30" s="452">
        <v>21.0</v>
      </c>
      <c r="C30" s="475"/>
      <c r="D30" s="468"/>
      <c r="E30" s="452"/>
      <c r="F30" s="459"/>
      <c r="G30" s="459"/>
      <c r="H30" s="452"/>
      <c r="I30" s="465"/>
      <c r="J30" s="465"/>
      <c r="K30" s="454"/>
      <c r="L30" s="454"/>
      <c r="M30" s="454"/>
      <c r="N30" s="454"/>
      <c r="O30" s="451"/>
      <c r="P30" s="451"/>
      <c r="Q30" s="451"/>
      <c r="R30" s="454"/>
      <c r="S30" s="454"/>
      <c r="T30" s="454"/>
      <c r="U30" s="454"/>
      <c r="V30" s="452"/>
      <c r="W30" s="452"/>
      <c r="X30" s="459"/>
      <c r="Y30" s="459"/>
      <c r="Z30" s="451"/>
    </row>
    <row r="31" ht="26.25" customHeight="1">
      <c r="A31" s="451"/>
      <c r="B31" s="452">
        <v>22.0</v>
      </c>
      <c r="C31" s="478"/>
      <c r="D31" s="468"/>
      <c r="E31" s="452"/>
      <c r="F31" s="459"/>
      <c r="G31" s="459"/>
      <c r="H31" s="452"/>
      <c r="I31" s="465"/>
      <c r="J31" s="465"/>
      <c r="K31" s="454"/>
      <c r="L31" s="454"/>
      <c r="M31" s="454"/>
      <c r="N31" s="454"/>
      <c r="O31" s="451"/>
      <c r="P31" s="451"/>
      <c r="Q31" s="451"/>
      <c r="R31" s="454"/>
      <c r="S31" s="454"/>
      <c r="T31" s="454"/>
      <c r="U31" s="454"/>
      <c r="V31" s="452"/>
      <c r="W31" s="452"/>
      <c r="X31" s="459"/>
      <c r="Y31" s="459"/>
      <c r="Z31" s="451"/>
    </row>
    <row r="32" ht="26.25" customHeight="1">
      <c r="A32" s="451"/>
      <c r="B32" s="452">
        <v>23.0</v>
      </c>
      <c r="C32" s="473"/>
      <c r="D32" s="468"/>
      <c r="E32" s="452"/>
      <c r="F32" s="459"/>
      <c r="G32" s="459"/>
      <c r="H32" s="452"/>
      <c r="I32" s="465"/>
      <c r="J32" s="465"/>
      <c r="K32" s="454"/>
      <c r="L32" s="454"/>
      <c r="M32" s="454"/>
      <c r="N32" s="454"/>
      <c r="O32" s="451"/>
      <c r="P32" s="451"/>
      <c r="Q32" s="451"/>
      <c r="R32" s="454"/>
      <c r="S32" s="454"/>
      <c r="T32" s="454"/>
      <c r="U32" s="454"/>
      <c r="V32" s="452"/>
      <c r="W32" s="452"/>
      <c r="X32" s="459"/>
      <c r="Y32" s="459"/>
      <c r="Z32" s="451"/>
    </row>
    <row r="33" ht="26.25" customHeight="1">
      <c r="A33" s="451"/>
      <c r="B33" s="452"/>
      <c r="C33" s="452" t="s">
        <v>133</v>
      </c>
      <c r="D33" s="481">
        <f>SUM(D10:D32)</f>
        <v>0</v>
      </c>
      <c r="E33" s="452"/>
      <c r="F33" s="459"/>
      <c r="G33" s="459"/>
      <c r="H33" s="452"/>
      <c r="I33" s="465"/>
      <c r="J33" s="465"/>
      <c r="K33" s="454"/>
      <c r="L33" s="454"/>
      <c r="M33" s="454"/>
      <c r="N33" s="454"/>
      <c r="O33" s="451"/>
      <c r="P33" s="451"/>
      <c r="Q33" s="451"/>
      <c r="R33" s="454"/>
      <c r="S33" s="454"/>
      <c r="T33" s="454"/>
      <c r="U33" s="454"/>
      <c r="V33" s="457"/>
      <c r="W33" s="454"/>
      <c r="X33" s="451"/>
      <c r="Y33" s="451"/>
      <c r="Z33" s="451"/>
    </row>
    <row r="34" ht="26.25" customHeight="1">
      <c r="A34" s="451"/>
      <c r="B34" s="478" t="s">
        <v>152</v>
      </c>
      <c r="C34" s="478">
        <v>30.0</v>
      </c>
      <c r="D34" s="473">
        <v>50.0</v>
      </c>
      <c r="E34" s="468">
        <v>70.0</v>
      </c>
      <c r="F34" s="459"/>
      <c r="G34" s="459"/>
      <c r="H34" s="452"/>
      <c r="I34" s="465"/>
      <c r="J34" s="465"/>
      <c r="K34" s="454"/>
      <c r="L34" s="454"/>
      <c r="M34" s="454"/>
      <c r="N34" s="454"/>
      <c r="O34" s="451"/>
      <c r="P34" s="451"/>
      <c r="Q34" s="451"/>
      <c r="R34" s="454"/>
      <c r="S34" s="454"/>
      <c r="T34" s="454"/>
      <c r="U34" s="454"/>
      <c r="V34" s="457"/>
      <c r="W34" s="454"/>
      <c r="X34" s="451"/>
      <c r="Y34" s="451"/>
      <c r="Z34" s="451"/>
    </row>
    <row r="35" ht="26.25" customHeight="1">
      <c r="A35" s="451"/>
      <c r="B35" s="452" t="s">
        <v>48</v>
      </c>
      <c r="C35" s="459">
        <f>+D10+D16+D20+D25+D29+D30+D31</f>
        <v>0</v>
      </c>
      <c r="D35" s="459">
        <f>+D12+D14+D17+D18+D21+D23+D26+D27+D28+D32</f>
        <v>0</v>
      </c>
      <c r="E35" s="459">
        <f>+D11+D13+D15+D19+D22+D24</f>
        <v>0</v>
      </c>
      <c r="F35" s="481">
        <f>SUM(C35:E35)</f>
        <v>0</v>
      </c>
      <c r="G35" s="459"/>
      <c r="H35" s="452"/>
      <c r="I35" s="465"/>
      <c r="J35" s="465"/>
      <c r="K35" s="454"/>
      <c r="L35" s="454"/>
      <c r="M35" s="454"/>
      <c r="N35" s="454"/>
      <c r="O35" s="451"/>
      <c r="P35" s="451"/>
      <c r="Q35" s="451"/>
      <c r="R35" s="454"/>
      <c r="S35" s="454"/>
      <c r="T35" s="454"/>
      <c r="U35" s="454"/>
      <c r="V35" s="457"/>
      <c r="W35" s="454"/>
      <c r="X35" s="451"/>
      <c r="Y35" s="451"/>
      <c r="Z35" s="451"/>
    </row>
    <row r="36" ht="26.25" customHeight="1">
      <c r="A36" s="451"/>
      <c r="B36" s="452"/>
      <c r="C36" s="452"/>
      <c r="D36" s="452"/>
      <c r="E36" s="452"/>
      <c r="F36" s="459"/>
      <c r="G36" s="459"/>
      <c r="H36" s="452"/>
      <c r="I36" s="465"/>
      <c r="J36" s="465"/>
      <c r="K36" s="454"/>
      <c r="L36" s="454"/>
      <c r="M36" s="454"/>
      <c r="N36" s="454"/>
      <c r="O36" s="451"/>
      <c r="P36" s="451"/>
      <c r="Q36" s="451"/>
      <c r="R36" s="454"/>
      <c r="S36" s="454"/>
      <c r="T36" s="454"/>
      <c r="U36" s="454"/>
      <c r="V36" s="457"/>
      <c r="W36" s="454"/>
      <c r="X36" s="451"/>
      <c r="Y36" s="451"/>
      <c r="Z36" s="451"/>
    </row>
    <row r="37" ht="26.25" customHeight="1">
      <c r="A37" s="451"/>
      <c r="B37" s="452"/>
      <c r="C37" s="452"/>
      <c r="D37" s="452"/>
      <c r="E37" s="452"/>
      <c r="F37" s="459"/>
      <c r="G37" s="459"/>
      <c r="H37" s="452"/>
      <c r="I37" s="465"/>
      <c r="J37" s="465"/>
      <c r="K37" s="454"/>
      <c r="L37" s="454"/>
      <c r="M37" s="454"/>
      <c r="N37" s="454"/>
      <c r="O37" s="451"/>
      <c r="P37" s="451"/>
      <c r="Q37" s="451"/>
      <c r="R37" s="454"/>
      <c r="S37" s="454"/>
      <c r="T37" s="454"/>
      <c r="U37" s="454"/>
      <c r="V37" s="457"/>
      <c r="W37" s="454"/>
      <c r="X37" s="451"/>
      <c r="Y37" s="451"/>
      <c r="Z37" s="451"/>
    </row>
    <row r="38" ht="26.25" customHeight="1">
      <c r="A38" s="451"/>
      <c r="B38" s="452"/>
      <c r="C38" s="459"/>
      <c r="D38" s="452"/>
      <c r="E38" s="452"/>
      <c r="F38" s="459"/>
      <c r="G38" s="459"/>
      <c r="H38" s="452"/>
      <c r="I38" s="465"/>
      <c r="J38" s="465"/>
      <c r="K38" s="454"/>
      <c r="L38" s="454"/>
      <c r="M38" s="454"/>
      <c r="N38" s="454"/>
      <c r="O38" s="451"/>
      <c r="P38" s="451"/>
      <c r="Q38" s="451"/>
      <c r="R38" s="454"/>
      <c r="S38" s="454"/>
      <c r="T38" s="454"/>
      <c r="U38" s="454"/>
      <c r="V38" s="457"/>
      <c r="W38" s="454"/>
      <c r="X38" s="451"/>
      <c r="Y38" s="451"/>
      <c r="Z38" s="451"/>
    </row>
    <row r="39" ht="26.25" customHeight="1">
      <c r="A39" s="451"/>
      <c r="B39" s="452"/>
      <c r="C39" s="452"/>
      <c r="D39" s="452"/>
      <c r="E39" s="452"/>
      <c r="F39" s="459"/>
      <c r="G39" s="459"/>
      <c r="H39" s="452"/>
      <c r="I39" s="465"/>
      <c r="J39" s="465"/>
      <c r="K39" s="454"/>
      <c r="L39" s="454"/>
      <c r="M39" s="454"/>
      <c r="N39" s="454"/>
      <c r="O39" s="451"/>
      <c r="P39" s="451"/>
      <c r="Q39" s="451"/>
      <c r="R39" s="454"/>
      <c r="S39" s="454"/>
      <c r="T39" s="454"/>
      <c r="U39" s="454"/>
      <c r="V39" s="457"/>
      <c r="W39" s="454"/>
      <c r="X39" s="451"/>
      <c r="Y39" s="451"/>
      <c r="Z39" s="451"/>
    </row>
    <row r="40" ht="26.25" customHeight="1">
      <c r="A40" s="451"/>
      <c r="B40" s="452"/>
      <c r="C40" s="452"/>
      <c r="D40" s="452"/>
      <c r="E40" s="452"/>
      <c r="F40" s="459"/>
      <c r="G40" s="459"/>
      <c r="H40" s="452"/>
      <c r="I40" s="465"/>
      <c r="J40" s="465"/>
      <c r="K40" s="454"/>
      <c r="L40" s="454"/>
      <c r="M40" s="454"/>
      <c r="N40" s="454"/>
      <c r="O40" s="451"/>
      <c r="P40" s="451"/>
      <c r="Q40" s="451"/>
      <c r="R40" s="454"/>
      <c r="S40" s="454"/>
      <c r="T40" s="454"/>
      <c r="U40" s="454"/>
      <c r="V40" s="457"/>
      <c r="W40" s="454"/>
      <c r="X40" s="451"/>
      <c r="Y40" s="451"/>
      <c r="Z40" s="451"/>
    </row>
    <row r="41" ht="26.25" customHeight="1">
      <c r="A41" s="451"/>
      <c r="B41" s="452"/>
      <c r="C41" s="452"/>
      <c r="D41" s="452"/>
      <c r="E41" s="452"/>
      <c r="F41" s="459"/>
      <c r="G41" s="459"/>
      <c r="H41" s="452"/>
      <c r="I41" s="465"/>
      <c r="J41" s="465"/>
      <c r="K41" s="454"/>
      <c r="L41" s="454"/>
      <c r="M41" s="454"/>
      <c r="N41" s="454"/>
      <c r="O41" s="451"/>
      <c r="P41" s="451"/>
      <c r="Q41" s="451"/>
      <c r="R41" s="454"/>
      <c r="S41" s="454"/>
      <c r="T41" s="454"/>
      <c r="U41" s="454"/>
      <c r="V41" s="457"/>
      <c r="W41" s="454"/>
      <c r="X41" s="451"/>
      <c r="Y41" s="451"/>
      <c r="Z41" s="451"/>
    </row>
    <row r="42" ht="26.25" customHeight="1">
      <c r="A42" s="451"/>
      <c r="B42" s="452"/>
      <c r="C42" s="452"/>
      <c r="D42" s="452"/>
      <c r="E42" s="452"/>
      <c r="F42" s="459"/>
      <c r="G42" s="459"/>
      <c r="H42" s="452"/>
      <c r="I42" s="465"/>
      <c r="J42" s="465"/>
      <c r="K42" s="454"/>
      <c r="L42" s="454"/>
      <c r="M42" s="454"/>
      <c r="N42" s="454"/>
      <c r="O42" s="451"/>
      <c r="P42" s="451"/>
      <c r="Q42" s="451"/>
      <c r="R42" s="454"/>
      <c r="S42" s="454"/>
      <c r="T42" s="454"/>
      <c r="U42" s="454"/>
      <c r="V42" s="457"/>
      <c r="W42" s="454"/>
      <c r="X42" s="451"/>
      <c r="Y42" s="451"/>
      <c r="Z42" s="451"/>
    </row>
    <row r="43" ht="26.25" customHeight="1">
      <c r="A43" s="451"/>
      <c r="B43" s="452"/>
      <c r="C43" s="452"/>
      <c r="D43" s="452"/>
      <c r="E43" s="452"/>
      <c r="F43" s="459"/>
      <c r="G43" s="459"/>
      <c r="H43" s="452"/>
      <c r="I43" s="465"/>
      <c r="J43" s="465"/>
      <c r="K43" s="454"/>
      <c r="L43" s="454"/>
      <c r="M43" s="454"/>
      <c r="N43" s="454"/>
      <c r="O43" s="451"/>
      <c r="P43" s="451"/>
      <c r="Q43" s="451"/>
      <c r="R43" s="454"/>
      <c r="S43" s="454"/>
      <c r="T43" s="454"/>
      <c r="U43" s="454"/>
      <c r="V43" s="457"/>
      <c r="W43" s="454"/>
      <c r="X43" s="451"/>
      <c r="Y43" s="451"/>
      <c r="Z43" s="451"/>
    </row>
    <row r="44" ht="26.25" customHeight="1">
      <c r="A44" s="451"/>
      <c r="B44" s="452"/>
      <c r="C44" s="452"/>
      <c r="D44" s="452"/>
      <c r="E44" s="452"/>
      <c r="F44" s="459"/>
      <c r="G44" s="459"/>
      <c r="H44" s="452"/>
      <c r="I44" s="465"/>
      <c r="J44" s="465"/>
      <c r="K44" s="454"/>
      <c r="L44" s="454"/>
      <c r="M44" s="454"/>
      <c r="N44" s="454"/>
      <c r="O44" s="451"/>
      <c r="P44" s="451"/>
      <c r="Q44" s="451"/>
      <c r="R44" s="454"/>
      <c r="S44" s="454"/>
      <c r="T44" s="454"/>
      <c r="U44" s="454"/>
      <c r="V44" s="457"/>
      <c r="W44" s="454"/>
      <c r="X44" s="451"/>
      <c r="Y44" s="451"/>
      <c r="Z44" s="451"/>
    </row>
    <row r="45" ht="26.25" customHeight="1">
      <c r="A45" s="451"/>
      <c r="B45" s="452"/>
      <c r="C45" s="452"/>
      <c r="D45" s="452"/>
      <c r="E45" s="452"/>
      <c r="F45" s="459"/>
      <c r="G45" s="459"/>
      <c r="H45" s="452"/>
      <c r="I45" s="465"/>
      <c r="J45" s="465"/>
      <c r="K45" s="454"/>
      <c r="L45" s="454"/>
      <c r="M45" s="454"/>
      <c r="N45" s="454"/>
      <c r="O45" s="451"/>
      <c r="P45" s="451"/>
      <c r="Q45" s="451"/>
      <c r="R45" s="454"/>
      <c r="S45" s="454"/>
      <c r="T45" s="454"/>
      <c r="U45" s="454"/>
      <c r="V45" s="457"/>
      <c r="W45" s="454"/>
      <c r="X45" s="451"/>
      <c r="Y45" s="451"/>
      <c r="Z45" s="451"/>
    </row>
    <row r="46" ht="26.25" customHeight="1">
      <c r="A46" s="451"/>
      <c r="B46" s="452"/>
      <c r="C46" s="452"/>
      <c r="D46" s="452"/>
      <c r="E46" s="452"/>
      <c r="F46" s="459"/>
      <c r="G46" s="459"/>
      <c r="H46" s="452"/>
      <c r="I46" s="465"/>
      <c r="J46" s="465"/>
      <c r="K46" s="454"/>
      <c r="L46" s="454"/>
      <c r="M46" s="454"/>
      <c r="N46" s="454"/>
      <c r="O46" s="451"/>
      <c r="P46" s="451"/>
      <c r="Q46" s="451"/>
      <c r="R46" s="454"/>
      <c r="S46" s="454"/>
      <c r="T46" s="454"/>
      <c r="U46" s="454"/>
      <c r="V46" s="457"/>
      <c r="W46" s="454"/>
      <c r="X46" s="451"/>
      <c r="Y46" s="451"/>
      <c r="Z46" s="451"/>
    </row>
    <row r="47" ht="26.25" customHeight="1">
      <c r="A47" s="451"/>
      <c r="B47" s="452"/>
      <c r="C47" s="452"/>
      <c r="D47" s="452"/>
      <c r="E47" s="452"/>
      <c r="F47" s="459"/>
      <c r="G47" s="459"/>
      <c r="H47" s="452"/>
      <c r="I47" s="465"/>
      <c r="J47" s="465"/>
      <c r="K47" s="454"/>
      <c r="L47" s="454"/>
      <c r="M47" s="454"/>
      <c r="N47" s="454"/>
      <c r="O47" s="451"/>
      <c r="P47" s="451"/>
      <c r="Q47" s="451"/>
      <c r="R47" s="454"/>
      <c r="S47" s="454"/>
      <c r="T47" s="454"/>
      <c r="U47" s="454"/>
      <c r="V47" s="457"/>
      <c r="W47" s="454"/>
      <c r="X47" s="451"/>
      <c r="Y47" s="451"/>
      <c r="Z47" s="451"/>
    </row>
    <row r="48" ht="26.25" customHeight="1">
      <c r="A48" s="451"/>
      <c r="B48" s="452"/>
      <c r="C48" s="452"/>
      <c r="D48" s="452"/>
      <c r="E48" s="452"/>
      <c r="F48" s="459"/>
      <c r="G48" s="459"/>
      <c r="H48" s="452"/>
      <c r="I48" s="465"/>
      <c r="J48" s="465"/>
      <c r="K48" s="454"/>
      <c r="L48" s="454"/>
      <c r="M48" s="454"/>
      <c r="N48" s="454"/>
      <c r="O48" s="451"/>
      <c r="P48" s="451"/>
      <c r="Q48" s="451"/>
      <c r="R48" s="454"/>
      <c r="S48" s="454"/>
      <c r="T48" s="454"/>
      <c r="U48" s="454"/>
      <c r="V48" s="457"/>
      <c r="W48" s="454"/>
      <c r="X48" s="451"/>
      <c r="Y48" s="451"/>
      <c r="Z48" s="451"/>
    </row>
    <row r="49" ht="26.25" customHeight="1">
      <c r="A49" s="451"/>
      <c r="B49" s="452"/>
      <c r="C49" s="452"/>
      <c r="D49" s="452"/>
      <c r="E49" s="452"/>
      <c r="F49" s="459"/>
      <c r="G49" s="459"/>
      <c r="H49" s="452"/>
      <c r="I49" s="465"/>
      <c r="J49" s="465"/>
      <c r="K49" s="454"/>
      <c r="L49" s="454"/>
      <c r="M49" s="454"/>
      <c r="N49" s="454"/>
      <c r="O49" s="451"/>
      <c r="P49" s="451"/>
      <c r="Q49" s="451"/>
      <c r="R49" s="454"/>
      <c r="S49" s="454"/>
      <c r="T49" s="454"/>
      <c r="U49" s="454"/>
      <c r="V49" s="457"/>
      <c r="W49" s="454"/>
      <c r="X49" s="451"/>
      <c r="Y49" s="451"/>
      <c r="Z49" s="451"/>
    </row>
    <row r="50" ht="26.25" customHeight="1">
      <c r="A50" s="451"/>
      <c r="B50" s="452"/>
      <c r="C50" s="452"/>
      <c r="D50" s="452"/>
      <c r="E50" s="452"/>
      <c r="F50" s="459"/>
      <c r="G50" s="459"/>
      <c r="H50" s="452"/>
      <c r="I50" s="465"/>
      <c r="J50" s="465"/>
      <c r="K50" s="454"/>
      <c r="L50" s="454"/>
      <c r="M50" s="454"/>
      <c r="N50" s="454"/>
      <c r="O50" s="451"/>
      <c r="P50" s="451"/>
      <c r="Q50" s="451"/>
      <c r="R50" s="454"/>
      <c r="S50" s="454"/>
      <c r="T50" s="454"/>
      <c r="U50" s="454"/>
      <c r="V50" s="457"/>
      <c r="W50" s="454"/>
      <c r="X50" s="451"/>
      <c r="Y50" s="451"/>
      <c r="Z50" s="451"/>
    </row>
    <row r="51" ht="26.25" customHeight="1">
      <c r="A51" s="451"/>
      <c r="B51" s="452"/>
      <c r="C51" s="452"/>
      <c r="D51" s="452"/>
      <c r="E51" s="452"/>
      <c r="F51" s="459"/>
      <c r="G51" s="459"/>
      <c r="H51" s="452"/>
      <c r="I51" s="465"/>
      <c r="J51" s="465"/>
      <c r="K51" s="454"/>
      <c r="L51" s="454"/>
      <c r="M51" s="454"/>
      <c r="N51" s="454"/>
      <c r="O51" s="451"/>
      <c r="P51" s="451"/>
      <c r="Q51" s="451"/>
      <c r="R51" s="454"/>
      <c r="S51" s="454"/>
      <c r="T51" s="454"/>
      <c r="U51" s="454"/>
      <c r="V51" s="457"/>
      <c r="W51" s="454"/>
      <c r="X51" s="451"/>
      <c r="Y51" s="451"/>
      <c r="Z51" s="451"/>
    </row>
    <row r="52" ht="26.25" customHeight="1">
      <c r="A52" s="451"/>
      <c r="B52" s="452"/>
      <c r="C52" s="452"/>
      <c r="D52" s="452"/>
      <c r="E52" s="452"/>
      <c r="F52" s="459"/>
      <c r="G52" s="459"/>
      <c r="H52" s="452"/>
      <c r="I52" s="465"/>
      <c r="J52" s="465"/>
      <c r="K52" s="454"/>
      <c r="L52" s="454"/>
      <c r="M52" s="454"/>
      <c r="N52" s="454"/>
      <c r="O52" s="451"/>
      <c r="P52" s="451"/>
      <c r="Q52" s="451"/>
      <c r="R52" s="454"/>
      <c r="S52" s="454"/>
      <c r="T52" s="454"/>
      <c r="U52" s="454"/>
      <c r="V52" s="457"/>
      <c r="W52" s="454"/>
      <c r="X52" s="451"/>
      <c r="Y52" s="451"/>
      <c r="Z52" s="451"/>
    </row>
    <row r="53" ht="26.25" customHeight="1">
      <c r="A53" s="451"/>
      <c r="B53" s="452"/>
      <c r="C53" s="452"/>
      <c r="D53" s="452"/>
      <c r="E53" s="452"/>
      <c r="F53" s="459"/>
      <c r="G53" s="459"/>
      <c r="H53" s="452"/>
      <c r="I53" s="465"/>
      <c r="J53" s="465"/>
      <c r="K53" s="454"/>
      <c r="L53" s="454"/>
      <c r="M53" s="454"/>
      <c r="N53" s="454"/>
      <c r="O53" s="451"/>
      <c r="P53" s="451"/>
      <c r="Q53" s="451"/>
      <c r="R53" s="454"/>
      <c r="S53" s="454"/>
      <c r="T53" s="454"/>
      <c r="U53" s="454"/>
      <c r="V53" s="457"/>
      <c r="W53" s="454"/>
      <c r="X53" s="451"/>
      <c r="Y53" s="451"/>
      <c r="Z53" s="451"/>
    </row>
    <row r="54" ht="26.25" customHeight="1">
      <c r="A54" s="451"/>
      <c r="B54" s="452"/>
      <c r="C54" s="452"/>
      <c r="D54" s="452"/>
      <c r="E54" s="452"/>
      <c r="F54" s="459"/>
      <c r="G54" s="459"/>
      <c r="H54" s="452"/>
      <c r="I54" s="465"/>
      <c r="J54" s="465"/>
      <c r="K54" s="454"/>
      <c r="L54" s="454"/>
      <c r="M54" s="454"/>
      <c r="N54" s="454"/>
      <c r="O54" s="451"/>
      <c r="P54" s="451"/>
      <c r="Q54" s="451"/>
      <c r="R54" s="454"/>
      <c r="S54" s="454"/>
      <c r="T54" s="454"/>
      <c r="U54" s="454"/>
      <c r="V54" s="457"/>
      <c r="W54" s="454"/>
      <c r="X54" s="451"/>
      <c r="Y54" s="451"/>
      <c r="Z54" s="451"/>
    </row>
    <row r="55" ht="26.25" customHeight="1">
      <c r="A55" s="451"/>
      <c r="B55" s="452"/>
      <c r="C55" s="452"/>
      <c r="D55" s="452"/>
      <c r="E55" s="452"/>
      <c r="F55" s="459"/>
      <c r="G55" s="459"/>
      <c r="H55" s="452"/>
      <c r="I55" s="465"/>
      <c r="J55" s="465"/>
      <c r="K55" s="454"/>
      <c r="L55" s="454"/>
      <c r="M55" s="454"/>
      <c r="N55" s="454"/>
      <c r="O55" s="451"/>
      <c r="P55" s="451"/>
      <c r="Q55" s="451"/>
      <c r="R55" s="454"/>
      <c r="S55" s="454"/>
      <c r="T55" s="454"/>
      <c r="U55" s="454"/>
      <c r="V55" s="457"/>
      <c r="W55" s="454"/>
      <c r="X55" s="451"/>
      <c r="Y55" s="451"/>
      <c r="Z55" s="451"/>
    </row>
    <row r="56" ht="26.25" customHeight="1">
      <c r="A56" s="451"/>
      <c r="B56" s="452"/>
      <c r="C56" s="452"/>
      <c r="D56" s="452"/>
      <c r="E56" s="452"/>
      <c r="F56" s="459"/>
      <c r="G56" s="459"/>
      <c r="H56" s="452"/>
      <c r="I56" s="465"/>
      <c r="J56" s="465"/>
      <c r="K56" s="454"/>
      <c r="L56" s="454"/>
      <c r="M56" s="454"/>
      <c r="N56" s="454"/>
      <c r="O56" s="451"/>
      <c r="P56" s="451"/>
      <c r="Q56" s="451"/>
      <c r="R56" s="454"/>
      <c r="S56" s="454"/>
      <c r="T56" s="454"/>
      <c r="U56" s="454"/>
      <c r="V56" s="457"/>
      <c r="W56" s="454"/>
      <c r="X56" s="451"/>
      <c r="Y56" s="451"/>
      <c r="Z56" s="451"/>
    </row>
    <row r="57" ht="26.25" customHeight="1">
      <c r="A57" s="451"/>
      <c r="B57" s="452"/>
      <c r="C57" s="452"/>
      <c r="D57" s="452"/>
      <c r="E57" s="452"/>
      <c r="F57" s="459"/>
      <c r="G57" s="459"/>
      <c r="H57" s="452"/>
      <c r="I57" s="465"/>
      <c r="J57" s="465"/>
      <c r="K57" s="454"/>
      <c r="L57" s="454"/>
      <c r="M57" s="454"/>
      <c r="N57" s="454"/>
      <c r="O57" s="451"/>
      <c r="P57" s="451"/>
      <c r="Q57" s="451"/>
      <c r="R57" s="454"/>
      <c r="S57" s="454"/>
      <c r="T57" s="454"/>
      <c r="U57" s="454"/>
      <c r="V57" s="457"/>
      <c r="W57" s="454"/>
      <c r="X57" s="451"/>
      <c r="Y57" s="451"/>
      <c r="Z57" s="451"/>
    </row>
    <row r="58" ht="26.25" customHeight="1">
      <c r="A58" s="451"/>
      <c r="B58" s="452"/>
      <c r="C58" s="452"/>
      <c r="D58" s="452" t="s">
        <v>133</v>
      </c>
      <c r="E58" s="482">
        <f>SUM(E37:E57)</f>
        <v>0</v>
      </c>
      <c r="F58" s="459"/>
      <c r="G58" s="459"/>
      <c r="H58" s="452"/>
      <c r="I58" s="465"/>
      <c r="J58" s="465"/>
      <c r="K58" s="454"/>
      <c r="L58" s="454"/>
      <c r="M58" s="454"/>
      <c r="N58" s="454"/>
      <c r="O58" s="451"/>
      <c r="P58" s="451"/>
      <c r="Q58" s="451"/>
      <c r="R58" s="454"/>
      <c r="S58" s="454"/>
      <c r="T58" s="454"/>
      <c r="U58" s="454"/>
      <c r="V58" s="457"/>
      <c r="W58" s="454"/>
      <c r="X58" s="451"/>
      <c r="Y58" s="451"/>
      <c r="Z58" s="451"/>
    </row>
    <row r="59" ht="26.25" customHeight="1">
      <c r="A59" s="451"/>
      <c r="B59" s="452"/>
      <c r="C59" s="452"/>
      <c r="D59" s="452"/>
      <c r="E59" s="452"/>
      <c r="F59" s="459"/>
      <c r="G59" s="459"/>
      <c r="H59" s="452"/>
      <c r="I59" s="465"/>
      <c r="J59" s="465"/>
      <c r="K59" s="454"/>
      <c r="L59" s="454"/>
      <c r="M59" s="454"/>
      <c r="N59" s="454"/>
      <c r="O59" s="451"/>
      <c r="P59" s="451"/>
      <c r="Q59" s="451"/>
      <c r="R59" s="454"/>
      <c r="S59" s="454"/>
      <c r="T59" s="454"/>
      <c r="U59" s="454"/>
      <c r="V59" s="457"/>
      <c r="W59" s="454"/>
      <c r="X59" s="451"/>
      <c r="Y59" s="451"/>
      <c r="Z59" s="451"/>
    </row>
    <row r="60" ht="26.25" customHeight="1">
      <c r="A60" s="451"/>
      <c r="B60" s="452"/>
      <c r="C60" s="452"/>
      <c r="D60" s="452"/>
      <c r="E60" s="452"/>
      <c r="F60" s="459"/>
      <c r="G60" s="459"/>
      <c r="H60" s="452"/>
      <c r="I60" s="465"/>
      <c r="J60" s="465"/>
      <c r="K60" s="454"/>
      <c r="L60" s="454"/>
      <c r="M60" s="454"/>
      <c r="N60" s="454"/>
      <c r="O60" s="451"/>
      <c r="P60" s="451"/>
      <c r="Q60" s="451"/>
      <c r="R60" s="454"/>
      <c r="S60" s="454"/>
      <c r="T60" s="454"/>
      <c r="U60" s="454"/>
      <c r="V60" s="457"/>
      <c r="W60" s="454"/>
      <c r="X60" s="451"/>
      <c r="Y60" s="451"/>
      <c r="Z60" s="451"/>
    </row>
    <row r="61" ht="26.25" customHeight="1">
      <c r="A61" s="451"/>
      <c r="B61" s="452"/>
      <c r="C61" s="452"/>
      <c r="D61" s="452"/>
      <c r="E61" s="452"/>
      <c r="F61" s="459"/>
      <c r="G61" s="459"/>
      <c r="H61" s="452"/>
      <c r="I61" s="465"/>
      <c r="J61" s="465"/>
      <c r="K61" s="454"/>
      <c r="L61" s="454"/>
      <c r="M61" s="454"/>
      <c r="N61" s="454"/>
      <c r="O61" s="451"/>
      <c r="P61" s="451"/>
      <c r="Q61" s="451"/>
      <c r="R61" s="454"/>
      <c r="S61" s="454"/>
      <c r="T61" s="454"/>
      <c r="U61" s="454"/>
      <c r="V61" s="457"/>
      <c r="W61" s="454"/>
      <c r="X61" s="451"/>
      <c r="Y61" s="451"/>
      <c r="Z61" s="451"/>
    </row>
    <row r="62" ht="26.25" customHeight="1">
      <c r="A62" s="451"/>
      <c r="B62" s="452"/>
      <c r="C62" s="452"/>
      <c r="D62" s="452"/>
      <c r="E62" s="452"/>
      <c r="F62" s="459"/>
      <c r="G62" s="459"/>
      <c r="H62" s="452"/>
      <c r="I62" s="465"/>
      <c r="J62" s="465"/>
      <c r="K62" s="454"/>
      <c r="L62" s="454"/>
      <c r="M62" s="454"/>
      <c r="N62" s="454"/>
      <c r="O62" s="451"/>
      <c r="P62" s="451"/>
      <c r="Q62" s="451"/>
      <c r="R62" s="454"/>
      <c r="S62" s="454"/>
      <c r="T62" s="454"/>
      <c r="U62" s="454"/>
      <c r="V62" s="457"/>
      <c r="W62" s="454"/>
      <c r="X62" s="451"/>
      <c r="Y62" s="451"/>
      <c r="Z62" s="451"/>
    </row>
    <row r="63" ht="26.25" customHeight="1">
      <c r="A63" s="451"/>
      <c r="B63" s="452"/>
      <c r="C63" s="452"/>
      <c r="D63" s="452"/>
      <c r="E63" s="452"/>
      <c r="F63" s="459"/>
      <c r="G63" s="459"/>
      <c r="H63" s="452"/>
      <c r="I63" s="465"/>
      <c r="J63" s="465"/>
      <c r="K63" s="454"/>
      <c r="L63" s="454"/>
      <c r="M63" s="454"/>
      <c r="N63" s="454"/>
      <c r="O63" s="451"/>
      <c r="P63" s="451"/>
      <c r="Q63" s="451"/>
      <c r="R63" s="454"/>
      <c r="S63" s="454"/>
      <c r="T63" s="454"/>
      <c r="U63" s="454"/>
      <c r="V63" s="457"/>
      <c r="W63" s="454"/>
      <c r="X63" s="451"/>
      <c r="Y63" s="451"/>
      <c r="Z63" s="451"/>
    </row>
    <row r="64" ht="26.25" customHeight="1">
      <c r="A64" s="451"/>
      <c r="B64" s="452"/>
      <c r="C64" s="452"/>
      <c r="D64" s="452"/>
      <c r="E64" s="452"/>
      <c r="F64" s="459"/>
      <c r="G64" s="459"/>
      <c r="H64" s="452"/>
      <c r="I64" s="465"/>
      <c r="J64" s="465"/>
      <c r="K64" s="454"/>
      <c r="L64" s="454"/>
      <c r="M64" s="454"/>
      <c r="N64" s="454"/>
      <c r="O64" s="451"/>
      <c r="P64" s="451"/>
      <c r="Q64" s="451"/>
      <c r="R64" s="454"/>
      <c r="S64" s="454"/>
      <c r="T64" s="454"/>
      <c r="U64" s="454"/>
      <c r="V64" s="457"/>
      <c r="W64" s="454"/>
      <c r="X64" s="451"/>
      <c r="Y64" s="451"/>
      <c r="Z64" s="451"/>
    </row>
    <row r="65" ht="26.25" customHeight="1">
      <c r="A65" s="451"/>
      <c r="B65" s="452"/>
      <c r="C65" s="452"/>
      <c r="D65" s="452"/>
      <c r="E65" s="452"/>
      <c r="F65" s="459"/>
      <c r="G65" s="459"/>
      <c r="H65" s="452"/>
      <c r="I65" s="465"/>
      <c r="J65" s="465"/>
      <c r="K65" s="454"/>
      <c r="L65" s="454"/>
      <c r="M65" s="454"/>
      <c r="N65" s="454"/>
      <c r="O65" s="451"/>
      <c r="P65" s="451"/>
      <c r="Q65" s="451"/>
      <c r="R65" s="454"/>
      <c r="S65" s="454"/>
      <c r="T65" s="454"/>
      <c r="U65" s="454"/>
      <c r="V65" s="457"/>
      <c r="W65" s="454"/>
      <c r="X65" s="451"/>
      <c r="Y65" s="451"/>
      <c r="Z65" s="451"/>
    </row>
    <row r="66" ht="26.25" customHeight="1">
      <c r="A66" s="451"/>
      <c r="B66" s="452"/>
      <c r="C66" s="452"/>
      <c r="D66" s="452"/>
      <c r="E66" s="452"/>
      <c r="F66" s="459"/>
      <c r="G66" s="459"/>
      <c r="H66" s="452"/>
      <c r="I66" s="465"/>
      <c r="J66" s="465"/>
      <c r="K66" s="454"/>
      <c r="L66" s="454"/>
      <c r="M66" s="454"/>
      <c r="N66" s="454"/>
      <c r="O66" s="451"/>
      <c r="P66" s="451"/>
      <c r="Q66" s="451"/>
      <c r="R66" s="454"/>
      <c r="S66" s="454"/>
      <c r="T66" s="454"/>
      <c r="U66" s="454"/>
      <c r="V66" s="457"/>
      <c r="W66" s="454"/>
      <c r="X66" s="451"/>
      <c r="Y66" s="451"/>
      <c r="Z66" s="451"/>
    </row>
    <row r="67" ht="26.25" customHeight="1">
      <c r="A67" s="451"/>
      <c r="B67" s="452"/>
      <c r="C67" s="452"/>
      <c r="D67" s="452"/>
      <c r="E67" s="452"/>
      <c r="F67" s="459"/>
      <c r="G67" s="459"/>
      <c r="H67" s="452"/>
      <c r="I67" s="465"/>
      <c r="J67" s="465"/>
      <c r="K67" s="454"/>
      <c r="L67" s="454"/>
      <c r="M67" s="454"/>
      <c r="N67" s="454"/>
      <c r="O67" s="451"/>
      <c r="P67" s="451"/>
      <c r="Q67" s="451"/>
      <c r="R67" s="454"/>
      <c r="S67" s="454"/>
      <c r="T67" s="454"/>
      <c r="U67" s="454"/>
      <c r="V67" s="457"/>
      <c r="W67" s="454"/>
      <c r="X67" s="451"/>
      <c r="Y67" s="451"/>
      <c r="Z67" s="451"/>
    </row>
    <row r="68" ht="26.25" customHeight="1">
      <c r="A68" s="451"/>
      <c r="B68" s="452"/>
      <c r="C68" s="452"/>
      <c r="D68" s="452"/>
      <c r="E68" s="452"/>
      <c r="F68" s="459"/>
      <c r="G68" s="459"/>
      <c r="H68" s="452"/>
      <c r="I68" s="465"/>
      <c r="J68" s="465"/>
      <c r="K68" s="454"/>
      <c r="L68" s="454"/>
      <c r="M68" s="454"/>
      <c r="N68" s="454"/>
      <c r="O68" s="451"/>
      <c r="P68" s="451"/>
      <c r="Q68" s="451"/>
      <c r="R68" s="454"/>
      <c r="S68" s="454"/>
      <c r="T68" s="454"/>
      <c r="U68" s="454"/>
      <c r="V68" s="457"/>
      <c r="W68" s="454"/>
      <c r="X68" s="451"/>
      <c r="Y68" s="451"/>
      <c r="Z68" s="451"/>
    </row>
    <row r="69" ht="26.25" customHeight="1">
      <c r="A69" s="451"/>
      <c r="B69" s="452"/>
      <c r="C69" s="452"/>
      <c r="D69" s="452"/>
      <c r="E69" s="452"/>
      <c r="F69" s="459"/>
      <c r="G69" s="459"/>
      <c r="H69" s="452"/>
      <c r="I69" s="465"/>
      <c r="J69" s="465"/>
      <c r="K69" s="454"/>
      <c r="L69" s="454"/>
      <c r="M69" s="454"/>
      <c r="N69" s="454"/>
      <c r="O69" s="451"/>
      <c r="P69" s="451"/>
      <c r="Q69" s="451"/>
      <c r="R69" s="454"/>
      <c r="S69" s="454"/>
      <c r="T69" s="454"/>
      <c r="U69" s="454"/>
      <c r="V69" s="457"/>
      <c r="W69" s="454"/>
      <c r="X69" s="451"/>
      <c r="Y69" s="451"/>
      <c r="Z69" s="451"/>
    </row>
    <row r="70" ht="26.25" customHeight="1">
      <c r="A70" s="451"/>
      <c r="B70" s="452"/>
      <c r="C70" s="452"/>
      <c r="D70" s="452"/>
      <c r="E70" s="452"/>
      <c r="F70" s="459"/>
      <c r="G70" s="459"/>
      <c r="H70" s="452"/>
      <c r="I70" s="465"/>
      <c r="J70" s="465"/>
      <c r="K70" s="454"/>
      <c r="L70" s="454"/>
      <c r="M70" s="454"/>
      <c r="N70" s="454"/>
      <c r="O70" s="451"/>
      <c r="P70" s="451"/>
      <c r="Q70" s="451"/>
      <c r="R70" s="454"/>
      <c r="S70" s="454"/>
      <c r="T70" s="454"/>
      <c r="U70" s="454"/>
      <c r="V70" s="457"/>
      <c r="W70" s="454"/>
      <c r="X70" s="451"/>
      <c r="Y70" s="451"/>
      <c r="Z70" s="451"/>
    </row>
    <row r="71" ht="26.25" customHeight="1">
      <c r="A71" s="451"/>
      <c r="B71" s="452"/>
      <c r="C71" s="452"/>
      <c r="D71" s="452"/>
      <c r="E71" s="452"/>
      <c r="F71" s="459"/>
      <c r="G71" s="459"/>
      <c r="H71" s="452"/>
      <c r="I71" s="465"/>
      <c r="J71" s="465"/>
      <c r="K71" s="454"/>
      <c r="L71" s="454"/>
      <c r="M71" s="454"/>
      <c r="N71" s="454"/>
      <c r="O71" s="451"/>
      <c r="P71" s="451"/>
      <c r="Q71" s="451"/>
      <c r="R71" s="454"/>
      <c r="S71" s="454"/>
      <c r="T71" s="454"/>
      <c r="U71" s="454"/>
      <c r="V71" s="457"/>
      <c r="W71" s="454"/>
      <c r="X71" s="451"/>
      <c r="Y71" s="451"/>
      <c r="Z71" s="451"/>
    </row>
    <row r="72" ht="26.25" customHeight="1">
      <c r="A72" s="451"/>
      <c r="B72" s="452"/>
      <c r="C72" s="452"/>
      <c r="D72" s="452"/>
      <c r="E72" s="452"/>
      <c r="F72" s="459"/>
      <c r="G72" s="459"/>
      <c r="H72" s="452"/>
      <c r="I72" s="465"/>
      <c r="J72" s="465"/>
      <c r="K72" s="454"/>
      <c r="L72" s="454"/>
      <c r="M72" s="454"/>
      <c r="N72" s="454"/>
      <c r="O72" s="451"/>
      <c r="P72" s="451"/>
      <c r="Q72" s="451"/>
      <c r="R72" s="454"/>
      <c r="S72" s="454"/>
      <c r="T72" s="454"/>
      <c r="U72" s="454"/>
      <c r="V72" s="457"/>
      <c r="W72" s="454"/>
      <c r="X72" s="451"/>
      <c r="Y72" s="451"/>
      <c r="Z72" s="451"/>
    </row>
    <row r="73" ht="26.25" customHeight="1">
      <c r="A73" s="451"/>
      <c r="B73" s="452"/>
      <c r="C73" s="452"/>
      <c r="D73" s="452"/>
      <c r="E73" s="452"/>
      <c r="F73" s="459"/>
      <c r="G73" s="459"/>
      <c r="H73" s="452"/>
      <c r="I73" s="465"/>
      <c r="J73" s="465"/>
      <c r="K73" s="454"/>
      <c r="L73" s="454"/>
      <c r="M73" s="454"/>
      <c r="N73" s="454"/>
      <c r="O73" s="451"/>
      <c r="P73" s="451"/>
      <c r="Q73" s="451"/>
      <c r="R73" s="454"/>
      <c r="S73" s="454"/>
      <c r="T73" s="454"/>
      <c r="U73" s="454"/>
      <c r="V73" s="457"/>
      <c r="W73" s="454"/>
      <c r="X73" s="451"/>
      <c r="Y73" s="451"/>
      <c r="Z73" s="451"/>
    </row>
    <row r="74" ht="26.25" customHeight="1">
      <c r="A74" s="451"/>
      <c r="B74" s="452"/>
      <c r="C74" s="452"/>
      <c r="D74" s="452"/>
      <c r="E74" s="452"/>
      <c r="F74" s="459"/>
      <c r="G74" s="459"/>
      <c r="H74" s="452"/>
      <c r="I74" s="465"/>
      <c r="J74" s="465"/>
      <c r="K74" s="454"/>
      <c r="L74" s="454"/>
      <c r="M74" s="454"/>
      <c r="N74" s="454"/>
      <c r="O74" s="451"/>
      <c r="P74" s="451"/>
      <c r="Q74" s="451"/>
      <c r="R74" s="454"/>
      <c r="S74" s="454"/>
      <c r="T74" s="454"/>
      <c r="U74" s="454"/>
      <c r="V74" s="457"/>
      <c r="W74" s="454"/>
      <c r="X74" s="451"/>
      <c r="Y74" s="451"/>
      <c r="Z74" s="451"/>
    </row>
    <row r="75" ht="26.25" customHeight="1">
      <c r="A75" s="451"/>
      <c r="B75" s="452"/>
      <c r="C75" s="452"/>
      <c r="D75" s="452"/>
      <c r="E75" s="452"/>
      <c r="F75" s="459"/>
      <c r="G75" s="459"/>
      <c r="H75" s="452"/>
      <c r="I75" s="465"/>
      <c r="J75" s="465"/>
      <c r="K75" s="454"/>
      <c r="L75" s="454"/>
      <c r="M75" s="454"/>
      <c r="N75" s="454"/>
      <c r="O75" s="451"/>
      <c r="P75" s="451"/>
      <c r="Q75" s="451"/>
      <c r="R75" s="454"/>
      <c r="S75" s="454"/>
      <c r="T75" s="454"/>
      <c r="U75" s="454"/>
      <c r="V75" s="457"/>
      <c r="W75" s="454"/>
      <c r="X75" s="451"/>
      <c r="Y75" s="451"/>
      <c r="Z75" s="451"/>
    </row>
    <row r="76" ht="26.25" customHeight="1">
      <c r="A76" s="451"/>
      <c r="B76" s="452"/>
      <c r="C76" s="452"/>
      <c r="D76" s="452"/>
      <c r="E76" s="452"/>
      <c r="F76" s="459"/>
      <c r="G76" s="459"/>
      <c r="H76" s="452"/>
      <c r="I76" s="465"/>
      <c r="J76" s="465"/>
      <c r="K76" s="454"/>
      <c r="L76" s="454"/>
      <c r="M76" s="454"/>
      <c r="N76" s="454"/>
      <c r="O76" s="451"/>
      <c r="P76" s="451"/>
      <c r="Q76" s="451"/>
      <c r="R76" s="454"/>
      <c r="S76" s="454"/>
      <c r="T76" s="454"/>
      <c r="U76" s="454"/>
      <c r="V76" s="457"/>
      <c r="W76" s="454"/>
      <c r="X76" s="451"/>
      <c r="Y76" s="451"/>
      <c r="Z76" s="451"/>
    </row>
    <row r="77" ht="26.25" customHeight="1">
      <c r="A77" s="451"/>
      <c r="B77" s="452"/>
      <c r="C77" s="452"/>
      <c r="D77" s="452"/>
      <c r="E77" s="452"/>
      <c r="F77" s="459"/>
      <c r="G77" s="459"/>
      <c r="H77" s="452"/>
      <c r="I77" s="465"/>
      <c r="J77" s="465"/>
      <c r="K77" s="454"/>
      <c r="L77" s="454"/>
      <c r="M77" s="454"/>
      <c r="N77" s="454"/>
      <c r="O77" s="451"/>
      <c r="P77" s="451"/>
      <c r="Q77" s="451"/>
      <c r="R77" s="454"/>
      <c r="S77" s="454"/>
      <c r="T77" s="454"/>
      <c r="U77" s="454"/>
      <c r="V77" s="457"/>
      <c r="W77" s="454"/>
      <c r="X77" s="451"/>
      <c r="Y77" s="451"/>
      <c r="Z77" s="451"/>
    </row>
    <row r="78" ht="26.25" customHeight="1">
      <c r="A78" s="451"/>
      <c r="B78" s="452"/>
      <c r="C78" s="452"/>
      <c r="D78" s="452"/>
      <c r="E78" s="452"/>
      <c r="F78" s="459"/>
      <c r="G78" s="459"/>
      <c r="H78" s="452"/>
      <c r="I78" s="465"/>
      <c r="J78" s="465"/>
      <c r="K78" s="454"/>
      <c r="L78" s="454"/>
      <c r="M78" s="454"/>
      <c r="N78" s="454"/>
      <c r="O78" s="451"/>
      <c r="P78" s="451"/>
      <c r="Q78" s="451"/>
      <c r="R78" s="454"/>
      <c r="S78" s="454"/>
      <c r="T78" s="454"/>
      <c r="U78" s="454"/>
      <c r="V78" s="457"/>
      <c r="W78" s="454"/>
      <c r="X78" s="451"/>
      <c r="Y78" s="451"/>
      <c r="Z78" s="451"/>
    </row>
    <row r="79" ht="26.25" customHeight="1">
      <c r="A79" s="451"/>
      <c r="B79" s="452"/>
      <c r="C79" s="452"/>
      <c r="D79" s="452"/>
      <c r="E79" s="452"/>
      <c r="F79" s="459"/>
      <c r="G79" s="459"/>
      <c r="H79" s="452"/>
      <c r="I79" s="465"/>
      <c r="J79" s="465"/>
      <c r="K79" s="454"/>
      <c r="L79" s="454"/>
      <c r="M79" s="454"/>
      <c r="N79" s="454"/>
      <c r="O79" s="451"/>
      <c r="P79" s="451"/>
      <c r="Q79" s="451"/>
      <c r="R79" s="454"/>
      <c r="S79" s="454"/>
      <c r="T79" s="454"/>
      <c r="U79" s="454"/>
      <c r="V79" s="457"/>
      <c r="W79" s="454"/>
      <c r="X79" s="451"/>
      <c r="Y79" s="451"/>
      <c r="Z79" s="451"/>
    </row>
    <row r="80" ht="26.25" customHeight="1">
      <c r="A80" s="451"/>
      <c r="B80" s="452"/>
      <c r="C80" s="452"/>
      <c r="D80" s="452"/>
      <c r="E80" s="452"/>
      <c r="F80" s="459"/>
      <c r="G80" s="459"/>
      <c r="H80" s="452"/>
      <c r="I80" s="465"/>
      <c r="J80" s="465"/>
      <c r="K80" s="454"/>
      <c r="L80" s="454"/>
      <c r="M80" s="454"/>
      <c r="N80" s="454"/>
      <c r="O80" s="451"/>
      <c r="P80" s="451"/>
      <c r="Q80" s="451"/>
      <c r="R80" s="454"/>
      <c r="S80" s="454"/>
      <c r="T80" s="454"/>
      <c r="U80" s="454"/>
      <c r="V80" s="457"/>
      <c r="W80" s="454"/>
      <c r="X80" s="451"/>
      <c r="Y80" s="451"/>
      <c r="Z80" s="451"/>
    </row>
    <row r="81" ht="26.25" customHeight="1">
      <c r="A81" s="451"/>
      <c r="B81" s="452"/>
      <c r="C81" s="452"/>
      <c r="D81" s="452"/>
      <c r="E81" s="452"/>
      <c r="F81" s="459"/>
      <c r="G81" s="459"/>
      <c r="H81" s="452"/>
      <c r="I81" s="483"/>
      <c r="J81" s="465"/>
      <c r="K81" s="454"/>
      <c r="L81" s="454"/>
      <c r="M81" s="454"/>
      <c r="N81" s="454"/>
      <c r="O81" s="451"/>
      <c r="P81" s="451"/>
      <c r="Q81" s="451"/>
      <c r="R81" s="454"/>
      <c r="S81" s="454"/>
      <c r="T81" s="454"/>
      <c r="U81" s="454"/>
      <c r="V81" s="457"/>
      <c r="W81" s="454"/>
      <c r="X81" s="451"/>
      <c r="Y81" s="451"/>
      <c r="Z81" s="451"/>
    </row>
    <row r="82" ht="26.25" customHeight="1">
      <c r="A82" s="451"/>
      <c r="B82" s="452"/>
      <c r="C82" s="452"/>
      <c r="D82" s="452"/>
      <c r="E82" s="452"/>
      <c r="F82" s="459"/>
      <c r="G82" s="459"/>
      <c r="H82" s="452"/>
      <c r="I82" s="465"/>
      <c r="J82" s="465"/>
      <c r="K82" s="454"/>
      <c r="L82" s="454"/>
      <c r="M82" s="454"/>
      <c r="N82" s="454"/>
      <c r="O82" s="451"/>
      <c r="P82" s="451"/>
      <c r="Q82" s="451"/>
      <c r="R82" s="454"/>
      <c r="S82" s="454"/>
      <c r="T82" s="454"/>
      <c r="U82" s="454"/>
      <c r="V82" s="457"/>
      <c r="W82" s="454"/>
      <c r="X82" s="451"/>
      <c r="Y82" s="451"/>
      <c r="Z82" s="451"/>
    </row>
    <row r="83" ht="26.25" customHeight="1">
      <c r="A83" s="451"/>
      <c r="B83" s="452"/>
      <c r="C83" s="452"/>
      <c r="D83" s="452"/>
      <c r="E83" s="452"/>
      <c r="F83" s="459"/>
      <c r="G83" s="459"/>
      <c r="H83" s="452"/>
      <c r="I83" s="465"/>
      <c r="J83" s="465"/>
      <c r="K83" s="454"/>
      <c r="L83" s="454"/>
      <c r="M83" s="454"/>
      <c r="N83" s="454"/>
      <c r="O83" s="451"/>
      <c r="P83" s="451"/>
      <c r="Q83" s="451"/>
      <c r="R83" s="454"/>
      <c r="S83" s="454"/>
      <c r="T83" s="454"/>
      <c r="U83" s="454"/>
      <c r="V83" s="457"/>
      <c r="W83" s="454"/>
      <c r="X83" s="451"/>
      <c r="Y83" s="451"/>
      <c r="Z83" s="451"/>
    </row>
    <row r="84" ht="26.25" customHeight="1">
      <c r="A84" s="451"/>
      <c r="B84" s="452"/>
      <c r="C84" s="452"/>
      <c r="D84" s="452"/>
      <c r="E84" s="452"/>
      <c r="F84" s="459"/>
      <c r="G84" s="459"/>
      <c r="H84" s="452"/>
      <c r="I84" s="465"/>
      <c r="J84" s="465"/>
      <c r="K84" s="454"/>
      <c r="L84" s="454"/>
      <c r="M84" s="454"/>
      <c r="N84" s="454"/>
      <c r="O84" s="451"/>
      <c r="P84" s="451"/>
      <c r="Q84" s="451"/>
      <c r="R84" s="454"/>
      <c r="S84" s="454"/>
      <c r="T84" s="454"/>
      <c r="U84" s="454"/>
      <c r="V84" s="457"/>
      <c r="W84" s="454"/>
      <c r="X84" s="451"/>
      <c r="Y84" s="451"/>
      <c r="Z84" s="451"/>
    </row>
    <row r="85" ht="26.25" customHeight="1">
      <c r="A85" s="451"/>
      <c r="B85" s="452"/>
      <c r="C85" s="452"/>
      <c r="D85" s="452"/>
      <c r="E85" s="452"/>
      <c r="F85" s="459"/>
      <c r="G85" s="459"/>
      <c r="H85" s="452"/>
      <c r="I85" s="465"/>
      <c r="J85" s="465"/>
      <c r="K85" s="454"/>
      <c r="L85" s="454"/>
      <c r="M85" s="454"/>
      <c r="N85" s="454"/>
      <c r="O85" s="451"/>
      <c r="P85" s="451"/>
      <c r="Q85" s="451"/>
      <c r="R85" s="454"/>
      <c r="S85" s="454"/>
      <c r="T85" s="454"/>
      <c r="U85" s="454"/>
      <c r="V85" s="457"/>
      <c r="W85" s="454"/>
      <c r="X85" s="451"/>
      <c r="Y85" s="451"/>
      <c r="Z85" s="451"/>
    </row>
    <row r="86" ht="26.25" customHeight="1">
      <c r="A86" s="451"/>
      <c r="B86" s="452"/>
      <c r="C86" s="452"/>
      <c r="D86" s="452"/>
      <c r="E86" s="452"/>
      <c r="F86" s="459"/>
      <c r="G86" s="459"/>
      <c r="H86" s="452"/>
      <c r="I86" s="465"/>
      <c r="J86" s="465"/>
      <c r="K86" s="454"/>
      <c r="L86" s="454"/>
      <c r="M86" s="454"/>
      <c r="N86" s="454"/>
      <c r="O86" s="451"/>
      <c r="P86" s="451"/>
      <c r="Q86" s="451"/>
      <c r="R86" s="454"/>
      <c r="S86" s="454"/>
      <c r="T86" s="454"/>
      <c r="U86" s="454"/>
      <c r="V86" s="457"/>
      <c r="W86" s="454"/>
      <c r="X86" s="451"/>
      <c r="Y86" s="451"/>
      <c r="Z86" s="451"/>
    </row>
    <row r="87" ht="26.25" customHeight="1">
      <c r="A87" s="451"/>
      <c r="B87" s="452"/>
      <c r="C87" s="452"/>
      <c r="D87" s="452"/>
      <c r="E87" s="452"/>
      <c r="F87" s="459"/>
      <c r="G87" s="459"/>
      <c r="H87" s="452"/>
      <c r="I87" s="465"/>
      <c r="J87" s="465"/>
      <c r="K87" s="454"/>
      <c r="L87" s="454"/>
      <c r="M87" s="454"/>
      <c r="N87" s="454"/>
      <c r="O87" s="451"/>
      <c r="P87" s="451"/>
      <c r="Q87" s="451"/>
      <c r="R87" s="454"/>
      <c r="S87" s="454"/>
      <c r="T87" s="454"/>
      <c r="U87" s="454"/>
      <c r="V87" s="457"/>
      <c r="W87" s="454"/>
      <c r="X87" s="451"/>
      <c r="Y87" s="451"/>
      <c r="Z87" s="451"/>
    </row>
    <row r="88" ht="26.25" customHeight="1">
      <c r="A88" s="451"/>
      <c r="B88" s="452"/>
      <c r="C88" s="452"/>
      <c r="D88" s="452"/>
      <c r="E88" s="452"/>
      <c r="F88" s="459"/>
      <c r="G88" s="459"/>
      <c r="H88" s="452"/>
      <c r="I88" s="465"/>
      <c r="J88" s="465"/>
      <c r="K88" s="454"/>
      <c r="L88" s="454"/>
      <c r="M88" s="454"/>
      <c r="N88" s="454"/>
      <c r="O88" s="451"/>
      <c r="P88" s="451"/>
      <c r="Q88" s="451"/>
      <c r="R88" s="454"/>
      <c r="S88" s="454"/>
      <c r="T88" s="454"/>
      <c r="U88" s="454"/>
      <c r="V88" s="457"/>
      <c r="W88" s="454"/>
      <c r="X88" s="451"/>
      <c r="Y88" s="451"/>
      <c r="Z88" s="451"/>
    </row>
    <row r="89" ht="26.25" customHeight="1">
      <c r="A89" s="451"/>
      <c r="B89" s="452"/>
      <c r="C89" s="452"/>
      <c r="D89" s="452"/>
      <c r="E89" s="452"/>
      <c r="F89" s="459"/>
      <c r="G89" s="459"/>
      <c r="H89" s="452"/>
      <c r="I89" s="465"/>
      <c r="J89" s="465"/>
      <c r="K89" s="454"/>
      <c r="L89" s="454"/>
      <c r="M89" s="454"/>
      <c r="N89" s="454"/>
      <c r="O89" s="451"/>
      <c r="P89" s="451"/>
      <c r="Q89" s="451"/>
      <c r="R89" s="454"/>
      <c r="S89" s="454"/>
      <c r="T89" s="454"/>
      <c r="U89" s="454"/>
      <c r="V89" s="457"/>
      <c r="W89" s="454"/>
      <c r="X89" s="451"/>
      <c r="Y89" s="451"/>
      <c r="Z89" s="451"/>
    </row>
    <row r="90" ht="26.25" customHeight="1">
      <c r="A90" s="451"/>
      <c r="B90" s="452"/>
      <c r="C90" s="452"/>
      <c r="D90" s="452"/>
      <c r="E90" s="452"/>
      <c r="F90" s="459"/>
      <c r="G90" s="459"/>
      <c r="H90" s="452"/>
      <c r="I90" s="465"/>
      <c r="J90" s="465"/>
      <c r="K90" s="454"/>
      <c r="L90" s="454"/>
      <c r="M90" s="454"/>
      <c r="N90" s="454"/>
      <c r="O90" s="451"/>
      <c r="P90" s="451"/>
      <c r="Q90" s="451"/>
      <c r="R90" s="454"/>
      <c r="S90" s="454"/>
      <c r="T90" s="454"/>
      <c r="U90" s="454"/>
      <c r="V90" s="457"/>
      <c r="W90" s="454"/>
      <c r="X90" s="451"/>
      <c r="Y90" s="451"/>
      <c r="Z90" s="451"/>
    </row>
    <row r="91" ht="26.25" customHeight="1">
      <c r="A91" s="451"/>
      <c r="B91" s="452"/>
      <c r="C91" s="452"/>
      <c r="D91" s="452"/>
      <c r="E91" s="452"/>
      <c r="F91" s="459"/>
      <c r="G91" s="459"/>
      <c r="H91" s="452"/>
      <c r="I91" s="465"/>
      <c r="J91" s="465"/>
      <c r="K91" s="454"/>
      <c r="L91" s="454"/>
      <c r="M91" s="454"/>
      <c r="N91" s="454"/>
      <c r="O91" s="451"/>
      <c r="P91" s="451"/>
      <c r="Q91" s="451"/>
      <c r="R91" s="454"/>
      <c r="S91" s="454"/>
      <c r="T91" s="454"/>
      <c r="U91" s="454"/>
      <c r="V91" s="457"/>
      <c r="W91" s="454"/>
      <c r="X91" s="451"/>
      <c r="Y91" s="451"/>
      <c r="Z91" s="451"/>
    </row>
    <row r="92" ht="26.25" customHeight="1">
      <c r="A92" s="451"/>
      <c r="B92" s="452"/>
      <c r="C92" s="452"/>
      <c r="D92" s="452"/>
      <c r="E92" s="452"/>
      <c r="F92" s="459"/>
      <c r="G92" s="459"/>
      <c r="H92" s="452"/>
      <c r="I92" s="465"/>
      <c r="J92" s="465"/>
      <c r="K92" s="454"/>
      <c r="L92" s="454"/>
      <c r="M92" s="454"/>
      <c r="N92" s="454"/>
      <c r="O92" s="451"/>
      <c r="P92" s="451"/>
      <c r="Q92" s="451"/>
      <c r="R92" s="454"/>
      <c r="S92" s="454"/>
      <c r="T92" s="454"/>
      <c r="U92" s="454"/>
      <c r="V92" s="457"/>
      <c r="W92" s="454"/>
      <c r="X92" s="451"/>
      <c r="Y92" s="451"/>
      <c r="Z92" s="451"/>
    </row>
    <row r="93" ht="26.25" customHeight="1">
      <c r="A93" s="451"/>
      <c r="B93" s="452"/>
      <c r="C93" s="452"/>
      <c r="D93" s="452"/>
      <c r="E93" s="452"/>
      <c r="F93" s="459"/>
      <c r="G93" s="459"/>
      <c r="H93" s="452"/>
      <c r="I93" s="465"/>
      <c r="J93" s="465"/>
      <c r="K93" s="454"/>
      <c r="L93" s="454"/>
      <c r="M93" s="454"/>
      <c r="N93" s="454"/>
      <c r="O93" s="451"/>
      <c r="P93" s="451"/>
      <c r="Q93" s="451"/>
      <c r="R93" s="454"/>
      <c r="S93" s="454"/>
      <c r="T93" s="454"/>
      <c r="U93" s="454"/>
      <c r="V93" s="457"/>
      <c r="W93" s="454"/>
      <c r="X93" s="451"/>
      <c r="Y93" s="451"/>
      <c r="Z93" s="451"/>
    </row>
    <row r="94" ht="26.25" customHeight="1">
      <c r="A94" s="451"/>
      <c r="B94" s="452"/>
      <c r="C94" s="452"/>
      <c r="D94" s="452"/>
      <c r="E94" s="452"/>
      <c r="F94" s="459"/>
      <c r="G94" s="459"/>
      <c r="H94" s="452"/>
      <c r="I94" s="465"/>
      <c r="J94" s="465"/>
      <c r="K94" s="454"/>
      <c r="L94" s="454"/>
      <c r="M94" s="454"/>
      <c r="N94" s="454"/>
      <c r="O94" s="451"/>
      <c r="P94" s="451"/>
      <c r="Q94" s="451"/>
      <c r="R94" s="454"/>
      <c r="S94" s="454"/>
      <c r="T94" s="454"/>
      <c r="U94" s="454"/>
      <c r="V94" s="457"/>
      <c r="W94" s="454"/>
      <c r="X94" s="451"/>
      <c r="Y94" s="451"/>
      <c r="Z94" s="451"/>
    </row>
    <row r="95" ht="26.25" customHeight="1">
      <c r="A95" s="451"/>
      <c r="B95" s="452"/>
      <c r="C95" s="452"/>
      <c r="D95" s="452"/>
      <c r="E95" s="452"/>
      <c r="F95" s="459"/>
      <c r="G95" s="459"/>
      <c r="H95" s="452"/>
      <c r="I95" s="465"/>
      <c r="J95" s="465"/>
      <c r="K95" s="454"/>
      <c r="L95" s="454"/>
      <c r="M95" s="454"/>
      <c r="N95" s="454"/>
      <c r="O95" s="451"/>
      <c r="P95" s="451"/>
      <c r="Q95" s="451"/>
      <c r="R95" s="454"/>
      <c r="S95" s="454"/>
      <c r="T95" s="454"/>
      <c r="U95" s="454"/>
      <c r="V95" s="457"/>
      <c r="W95" s="454"/>
      <c r="X95" s="451"/>
      <c r="Y95" s="451"/>
      <c r="Z95" s="451"/>
    </row>
    <row r="96" ht="26.25" customHeight="1">
      <c r="A96" s="451"/>
      <c r="B96" s="452"/>
      <c r="C96" s="452"/>
      <c r="D96" s="452"/>
      <c r="E96" s="452"/>
      <c r="F96" s="459"/>
      <c r="G96" s="459"/>
      <c r="H96" s="452"/>
      <c r="I96" s="465"/>
      <c r="J96" s="465"/>
      <c r="K96" s="454"/>
      <c r="L96" s="454"/>
      <c r="M96" s="454"/>
      <c r="N96" s="454"/>
      <c r="O96" s="451"/>
      <c r="P96" s="451"/>
      <c r="Q96" s="451"/>
      <c r="R96" s="454"/>
      <c r="S96" s="454"/>
      <c r="T96" s="454"/>
      <c r="U96" s="454"/>
      <c r="V96" s="457"/>
      <c r="W96" s="454"/>
      <c r="X96" s="451"/>
      <c r="Y96" s="451"/>
      <c r="Z96" s="451"/>
    </row>
    <row r="97" ht="26.25" customHeight="1">
      <c r="A97" s="451"/>
      <c r="B97" s="452"/>
      <c r="C97" s="452"/>
      <c r="D97" s="452"/>
      <c r="E97" s="452"/>
      <c r="F97" s="459"/>
      <c r="G97" s="459"/>
      <c r="H97" s="452"/>
      <c r="I97" s="465"/>
      <c r="J97" s="465"/>
      <c r="K97" s="454"/>
      <c r="L97" s="454"/>
      <c r="M97" s="454"/>
      <c r="N97" s="454"/>
      <c r="O97" s="451"/>
      <c r="P97" s="451"/>
      <c r="Q97" s="451"/>
      <c r="R97" s="454"/>
      <c r="S97" s="454"/>
      <c r="T97" s="454"/>
      <c r="U97" s="454"/>
      <c r="V97" s="457"/>
      <c r="W97" s="454"/>
      <c r="X97" s="451"/>
      <c r="Y97" s="451"/>
      <c r="Z97" s="451"/>
    </row>
    <row r="98" ht="26.25" customHeight="1">
      <c r="A98" s="451"/>
      <c r="B98" s="452"/>
      <c r="C98" s="452"/>
      <c r="D98" s="452"/>
      <c r="E98" s="452"/>
      <c r="F98" s="459"/>
      <c r="G98" s="459"/>
      <c r="H98" s="452"/>
      <c r="I98" s="465"/>
      <c r="J98" s="465"/>
      <c r="K98" s="454"/>
      <c r="L98" s="454"/>
      <c r="M98" s="454"/>
      <c r="N98" s="454"/>
      <c r="O98" s="451"/>
      <c r="P98" s="451"/>
      <c r="Q98" s="451"/>
      <c r="R98" s="454"/>
      <c r="S98" s="454"/>
      <c r="T98" s="454"/>
      <c r="U98" s="454"/>
      <c r="V98" s="457"/>
      <c r="W98" s="454"/>
      <c r="X98" s="451"/>
      <c r="Y98" s="451"/>
      <c r="Z98" s="451"/>
    </row>
    <row r="99" ht="26.25" customHeight="1">
      <c r="A99" s="451"/>
      <c r="B99" s="452"/>
      <c r="C99" s="452"/>
      <c r="D99" s="452"/>
      <c r="E99" s="452"/>
      <c r="F99" s="459"/>
      <c r="G99" s="459"/>
      <c r="H99" s="452"/>
      <c r="I99" s="465"/>
      <c r="J99" s="465"/>
      <c r="K99" s="454"/>
      <c r="L99" s="454"/>
      <c r="M99" s="454"/>
      <c r="N99" s="454"/>
      <c r="O99" s="451"/>
      <c r="P99" s="451"/>
      <c r="Q99" s="451"/>
      <c r="R99" s="454"/>
      <c r="S99" s="454"/>
      <c r="T99" s="454"/>
      <c r="U99" s="454"/>
      <c r="V99" s="457"/>
      <c r="W99" s="454"/>
      <c r="X99" s="451"/>
      <c r="Y99" s="451"/>
      <c r="Z99" s="451"/>
    </row>
    <row r="100" ht="26.25" customHeight="1">
      <c r="A100" s="451"/>
      <c r="B100" s="452"/>
      <c r="C100" s="452"/>
      <c r="D100" s="452"/>
      <c r="E100" s="452"/>
      <c r="F100" s="459"/>
      <c r="G100" s="459"/>
      <c r="H100" s="452"/>
      <c r="I100" s="465"/>
      <c r="J100" s="465"/>
      <c r="K100" s="454"/>
      <c r="L100" s="454"/>
      <c r="M100" s="454"/>
      <c r="N100" s="454"/>
      <c r="O100" s="451"/>
      <c r="P100" s="451"/>
      <c r="Q100" s="451"/>
      <c r="R100" s="454"/>
      <c r="S100" s="454"/>
      <c r="T100" s="454"/>
      <c r="U100" s="454"/>
      <c r="V100" s="457"/>
      <c r="W100" s="454"/>
      <c r="X100" s="451"/>
      <c r="Y100" s="451"/>
      <c r="Z100" s="451"/>
    </row>
    <row r="101" ht="26.25" customHeight="1">
      <c r="A101" s="451"/>
      <c r="B101" s="452"/>
      <c r="C101" s="452"/>
      <c r="D101" s="452"/>
      <c r="E101" s="452"/>
      <c r="F101" s="459"/>
      <c r="G101" s="459"/>
      <c r="H101" s="452"/>
      <c r="I101" s="465"/>
      <c r="J101" s="465"/>
      <c r="K101" s="454"/>
      <c r="L101" s="454"/>
      <c r="M101" s="454"/>
      <c r="N101" s="454"/>
      <c r="O101" s="451"/>
      <c r="P101" s="451"/>
      <c r="Q101" s="451"/>
      <c r="R101" s="454"/>
      <c r="S101" s="454"/>
      <c r="T101" s="454"/>
      <c r="U101" s="454"/>
      <c r="V101" s="457"/>
      <c r="W101" s="454"/>
      <c r="X101" s="451"/>
      <c r="Y101" s="451"/>
      <c r="Z101" s="451"/>
    </row>
    <row r="102" ht="26.25" customHeight="1">
      <c r="A102" s="451"/>
      <c r="B102" s="452"/>
      <c r="C102" s="452"/>
      <c r="D102" s="452"/>
      <c r="E102" s="452"/>
      <c r="F102" s="459"/>
      <c r="G102" s="459"/>
      <c r="H102" s="452"/>
      <c r="I102" s="465"/>
      <c r="J102" s="465"/>
      <c r="K102" s="454"/>
      <c r="L102" s="454"/>
      <c r="M102" s="454"/>
      <c r="N102" s="454"/>
      <c r="O102" s="451"/>
      <c r="P102" s="451"/>
      <c r="Q102" s="451"/>
      <c r="R102" s="454"/>
      <c r="S102" s="454"/>
      <c r="T102" s="454"/>
      <c r="U102" s="454"/>
      <c r="V102" s="457"/>
      <c r="W102" s="454"/>
      <c r="X102" s="451"/>
      <c r="Y102" s="451"/>
      <c r="Z102" s="451"/>
    </row>
    <row r="103" ht="26.25" customHeight="1">
      <c r="A103" s="451"/>
      <c r="B103" s="452"/>
      <c r="C103" s="452"/>
      <c r="D103" s="452"/>
      <c r="E103" s="452"/>
      <c r="F103" s="459"/>
      <c r="G103" s="459"/>
      <c r="H103" s="452"/>
      <c r="I103" s="465"/>
      <c r="J103" s="465"/>
      <c r="K103" s="454"/>
      <c r="L103" s="454"/>
      <c r="M103" s="454"/>
      <c r="N103" s="454"/>
      <c r="O103" s="451"/>
      <c r="P103" s="451"/>
      <c r="Q103" s="451"/>
      <c r="R103" s="454"/>
      <c r="S103" s="454"/>
      <c r="T103" s="454"/>
      <c r="U103" s="454"/>
      <c r="V103" s="457"/>
      <c r="W103" s="454"/>
      <c r="X103" s="451"/>
      <c r="Y103" s="451"/>
      <c r="Z103" s="451"/>
    </row>
    <row r="104" ht="26.25" customHeight="1">
      <c r="A104" s="451"/>
      <c r="B104" s="452"/>
      <c r="C104" s="452"/>
      <c r="D104" s="452"/>
      <c r="E104" s="452"/>
      <c r="F104" s="459"/>
      <c r="G104" s="459"/>
      <c r="H104" s="452"/>
      <c r="I104" s="465"/>
      <c r="J104" s="465"/>
      <c r="K104" s="454"/>
      <c r="L104" s="454"/>
      <c r="M104" s="454"/>
      <c r="N104" s="454"/>
      <c r="O104" s="451"/>
      <c r="P104" s="451"/>
      <c r="Q104" s="451"/>
      <c r="R104" s="454"/>
      <c r="S104" s="454"/>
      <c r="T104" s="454"/>
      <c r="U104" s="454"/>
      <c r="V104" s="457"/>
      <c r="W104" s="454"/>
      <c r="X104" s="451"/>
      <c r="Y104" s="451"/>
      <c r="Z104" s="451"/>
    </row>
    <row r="105" ht="26.25" customHeight="1">
      <c r="A105" s="451"/>
      <c r="B105" s="452"/>
      <c r="C105" s="452"/>
      <c r="D105" s="452"/>
      <c r="E105" s="452"/>
      <c r="F105" s="459"/>
      <c r="G105" s="459"/>
      <c r="H105" s="452"/>
      <c r="I105" s="465"/>
      <c r="J105" s="465"/>
      <c r="K105" s="454"/>
      <c r="L105" s="454"/>
      <c r="M105" s="454"/>
      <c r="N105" s="454"/>
      <c r="O105" s="451"/>
      <c r="P105" s="451"/>
      <c r="Q105" s="451"/>
      <c r="R105" s="454"/>
      <c r="S105" s="454"/>
      <c r="T105" s="454"/>
      <c r="U105" s="454"/>
      <c r="V105" s="457"/>
      <c r="W105" s="454"/>
      <c r="X105" s="451"/>
      <c r="Y105" s="451"/>
      <c r="Z105" s="451"/>
    </row>
    <row r="106" ht="26.25" customHeight="1">
      <c r="A106" s="451"/>
      <c r="B106" s="452"/>
      <c r="C106" s="452"/>
      <c r="D106" s="452"/>
      <c r="E106" s="452"/>
      <c r="F106" s="459"/>
      <c r="G106" s="459"/>
      <c r="H106" s="452"/>
      <c r="I106" s="465"/>
      <c r="J106" s="465"/>
      <c r="K106" s="454"/>
      <c r="L106" s="454"/>
      <c r="M106" s="454"/>
      <c r="N106" s="454"/>
      <c r="O106" s="451"/>
      <c r="P106" s="451"/>
      <c r="Q106" s="451"/>
      <c r="R106" s="454"/>
      <c r="S106" s="454"/>
      <c r="T106" s="454"/>
      <c r="U106" s="454"/>
      <c r="V106" s="457"/>
      <c r="W106" s="454"/>
      <c r="X106" s="451"/>
      <c r="Y106" s="451"/>
      <c r="Z106" s="451"/>
    </row>
    <row r="107" ht="26.25" customHeight="1">
      <c r="A107" s="451"/>
      <c r="B107" s="452"/>
      <c r="C107" s="452"/>
      <c r="D107" s="452"/>
      <c r="E107" s="452"/>
      <c r="F107" s="459"/>
      <c r="G107" s="459"/>
      <c r="H107" s="452"/>
      <c r="I107" s="465"/>
      <c r="J107" s="465"/>
      <c r="K107" s="454"/>
      <c r="L107" s="454"/>
      <c r="M107" s="454"/>
      <c r="N107" s="454"/>
      <c r="O107" s="451"/>
      <c r="P107" s="451"/>
      <c r="Q107" s="451"/>
      <c r="R107" s="454"/>
      <c r="S107" s="454"/>
      <c r="T107" s="454"/>
      <c r="U107" s="454"/>
      <c r="V107" s="457"/>
      <c r="W107" s="454"/>
      <c r="X107" s="451"/>
      <c r="Y107" s="451"/>
      <c r="Z107" s="451"/>
    </row>
    <row r="108" ht="26.25" customHeight="1">
      <c r="A108" s="451"/>
      <c r="B108" s="452"/>
      <c r="C108" s="452"/>
      <c r="D108" s="452"/>
      <c r="E108" s="452"/>
      <c r="F108" s="459"/>
      <c r="G108" s="459"/>
      <c r="H108" s="452"/>
      <c r="I108" s="465"/>
      <c r="J108" s="465"/>
      <c r="K108" s="454"/>
      <c r="L108" s="454"/>
      <c r="M108" s="454"/>
      <c r="N108" s="454"/>
      <c r="O108" s="451"/>
      <c r="P108" s="451"/>
      <c r="Q108" s="451"/>
      <c r="R108" s="454"/>
      <c r="S108" s="454"/>
      <c r="T108" s="454"/>
      <c r="U108" s="454"/>
      <c r="V108" s="457"/>
      <c r="W108" s="454"/>
      <c r="X108" s="451"/>
      <c r="Y108" s="451"/>
      <c r="Z108" s="451"/>
    </row>
    <row r="109" ht="26.25" customHeight="1">
      <c r="A109" s="451"/>
      <c r="B109" s="452"/>
      <c r="C109" s="452"/>
      <c r="D109" s="452"/>
      <c r="E109" s="452"/>
      <c r="F109" s="459"/>
      <c r="G109" s="459"/>
      <c r="H109" s="452"/>
      <c r="I109" s="465"/>
      <c r="J109" s="465"/>
      <c r="K109" s="454"/>
      <c r="L109" s="454"/>
      <c r="M109" s="454"/>
      <c r="N109" s="454"/>
      <c r="O109" s="451"/>
      <c r="P109" s="451"/>
      <c r="Q109" s="451"/>
      <c r="R109" s="454"/>
      <c r="S109" s="454"/>
      <c r="T109" s="454"/>
      <c r="U109" s="454"/>
      <c r="V109" s="457"/>
      <c r="W109" s="454"/>
      <c r="X109" s="451"/>
      <c r="Y109" s="451"/>
      <c r="Z109" s="451"/>
    </row>
    <row r="110" ht="26.25" customHeight="1">
      <c r="A110" s="451"/>
      <c r="B110" s="452"/>
      <c r="C110" s="452"/>
      <c r="D110" s="452"/>
      <c r="E110" s="452"/>
      <c r="F110" s="459"/>
      <c r="G110" s="459"/>
      <c r="H110" s="452"/>
      <c r="I110" s="465"/>
      <c r="J110" s="465"/>
      <c r="K110" s="454"/>
      <c r="L110" s="454"/>
      <c r="M110" s="454"/>
      <c r="N110" s="454"/>
      <c r="O110" s="451"/>
      <c r="P110" s="451"/>
      <c r="Q110" s="451"/>
      <c r="R110" s="454"/>
      <c r="S110" s="454"/>
      <c r="T110" s="454"/>
      <c r="U110" s="454"/>
      <c r="V110" s="457"/>
      <c r="W110" s="454"/>
      <c r="X110" s="451"/>
      <c r="Y110" s="451"/>
      <c r="Z110" s="451"/>
    </row>
    <row r="111" ht="26.25" customHeight="1">
      <c r="A111" s="451"/>
      <c r="B111" s="452"/>
      <c r="C111" s="452"/>
      <c r="D111" s="452"/>
      <c r="E111" s="452"/>
      <c r="F111" s="459"/>
      <c r="G111" s="459"/>
      <c r="H111" s="452"/>
      <c r="I111" s="465"/>
      <c r="J111" s="465"/>
      <c r="K111" s="454"/>
      <c r="L111" s="454"/>
      <c r="M111" s="454"/>
      <c r="N111" s="454"/>
      <c r="O111" s="451"/>
      <c r="P111" s="451"/>
      <c r="Q111" s="451"/>
      <c r="R111" s="454"/>
      <c r="S111" s="454"/>
      <c r="T111" s="454"/>
      <c r="U111" s="454"/>
      <c r="V111" s="457"/>
      <c r="W111" s="454"/>
      <c r="X111" s="451"/>
      <c r="Y111" s="451"/>
      <c r="Z111" s="451"/>
    </row>
    <row r="112" ht="26.25" customHeight="1">
      <c r="A112" s="451"/>
      <c r="B112" s="452"/>
      <c r="C112" s="452"/>
      <c r="D112" s="452"/>
      <c r="E112" s="452"/>
      <c r="F112" s="459"/>
      <c r="G112" s="459"/>
      <c r="H112" s="452"/>
      <c r="I112" s="465"/>
      <c r="J112" s="465"/>
      <c r="K112" s="454"/>
      <c r="L112" s="454"/>
      <c r="M112" s="454"/>
      <c r="N112" s="454"/>
      <c r="O112" s="451"/>
      <c r="P112" s="451"/>
      <c r="Q112" s="451"/>
      <c r="R112" s="454"/>
      <c r="S112" s="454"/>
      <c r="T112" s="454"/>
      <c r="U112" s="454"/>
      <c r="V112" s="457"/>
      <c r="W112" s="454"/>
      <c r="X112" s="451"/>
      <c r="Y112" s="451"/>
      <c r="Z112" s="451"/>
    </row>
    <row r="113" ht="26.25" customHeight="1">
      <c r="A113" s="451"/>
      <c r="B113" s="452"/>
      <c r="C113" s="452"/>
      <c r="D113" s="452"/>
      <c r="E113" s="452"/>
      <c r="F113" s="459"/>
      <c r="G113" s="459"/>
      <c r="H113" s="452"/>
      <c r="I113" s="465"/>
      <c r="J113" s="465"/>
      <c r="K113" s="454"/>
      <c r="L113" s="454"/>
      <c r="M113" s="454"/>
      <c r="N113" s="454"/>
      <c r="O113" s="451"/>
      <c r="P113" s="451"/>
      <c r="Q113" s="451"/>
      <c r="R113" s="454"/>
      <c r="S113" s="454"/>
      <c r="T113" s="454"/>
      <c r="U113" s="454"/>
      <c r="V113" s="457"/>
      <c r="W113" s="454"/>
      <c r="X113" s="451"/>
      <c r="Y113" s="451"/>
      <c r="Z113" s="451"/>
    </row>
    <row r="114" ht="26.25" customHeight="1">
      <c r="A114" s="451"/>
      <c r="B114" s="452"/>
      <c r="C114" s="452"/>
      <c r="D114" s="452"/>
      <c r="E114" s="452"/>
      <c r="F114" s="459"/>
      <c r="G114" s="459"/>
      <c r="H114" s="452"/>
      <c r="I114" s="465"/>
      <c r="J114" s="465"/>
      <c r="K114" s="454"/>
      <c r="L114" s="454"/>
      <c r="M114" s="454"/>
      <c r="N114" s="454"/>
      <c r="O114" s="451"/>
      <c r="P114" s="451"/>
      <c r="Q114" s="451"/>
      <c r="R114" s="454"/>
      <c r="S114" s="454"/>
      <c r="T114" s="454"/>
      <c r="U114" s="454"/>
      <c r="V114" s="457"/>
      <c r="W114" s="454"/>
      <c r="X114" s="451"/>
      <c r="Y114" s="451"/>
      <c r="Z114" s="451"/>
    </row>
    <row r="115" ht="26.25" customHeight="1">
      <c r="A115" s="451"/>
      <c r="B115" s="452"/>
      <c r="C115" s="452"/>
      <c r="D115" s="452"/>
      <c r="E115" s="452"/>
      <c r="F115" s="459"/>
      <c r="G115" s="459"/>
      <c r="H115" s="452"/>
      <c r="I115" s="465"/>
      <c r="J115" s="465"/>
      <c r="K115" s="454"/>
      <c r="L115" s="454"/>
      <c r="M115" s="454"/>
      <c r="N115" s="454"/>
      <c r="O115" s="451"/>
      <c r="P115" s="451"/>
      <c r="Q115" s="451"/>
      <c r="R115" s="454"/>
      <c r="S115" s="454"/>
      <c r="T115" s="454"/>
      <c r="U115" s="454"/>
      <c r="V115" s="457"/>
      <c r="W115" s="454"/>
      <c r="X115" s="451"/>
      <c r="Y115" s="451"/>
      <c r="Z115" s="451"/>
    </row>
    <row r="116" ht="26.25" customHeight="1">
      <c r="A116" s="451"/>
      <c r="B116" s="452"/>
      <c r="C116" s="452"/>
      <c r="D116" s="452"/>
      <c r="E116" s="452"/>
      <c r="F116" s="459"/>
      <c r="G116" s="459"/>
      <c r="H116" s="452"/>
      <c r="I116" s="465"/>
      <c r="J116" s="465"/>
      <c r="K116" s="454"/>
      <c r="L116" s="454"/>
      <c r="M116" s="454"/>
      <c r="N116" s="454"/>
      <c r="O116" s="451"/>
      <c r="P116" s="451"/>
      <c r="Q116" s="451"/>
      <c r="R116" s="454"/>
      <c r="S116" s="454"/>
      <c r="T116" s="454"/>
      <c r="U116" s="454"/>
      <c r="V116" s="457"/>
      <c r="W116" s="454"/>
      <c r="X116" s="451"/>
      <c r="Y116" s="451"/>
      <c r="Z116" s="451"/>
    </row>
    <row r="117" ht="26.25" customHeight="1">
      <c r="A117" s="451"/>
      <c r="B117" s="452"/>
      <c r="C117" s="452"/>
      <c r="D117" s="452"/>
      <c r="E117" s="452"/>
      <c r="F117" s="459"/>
      <c r="G117" s="459"/>
      <c r="H117" s="452"/>
      <c r="I117" s="465"/>
      <c r="J117" s="465"/>
      <c r="K117" s="454"/>
      <c r="L117" s="454"/>
      <c r="M117" s="454"/>
      <c r="N117" s="454"/>
      <c r="O117" s="451"/>
      <c r="P117" s="451"/>
      <c r="Q117" s="451"/>
      <c r="R117" s="454"/>
      <c r="S117" s="454"/>
      <c r="T117" s="454"/>
      <c r="U117" s="454"/>
      <c r="V117" s="457"/>
      <c r="W117" s="454"/>
      <c r="X117" s="451"/>
      <c r="Y117" s="451"/>
      <c r="Z117" s="451"/>
    </row>
    <row r="118" ht="26.25" customHeight="1">
      <c r="A118" s="451"/>
      <c r="B118" s="452"/>
      <c r="C118" s="452"/>
      <c r="D118" s="452"/>
      <c r="E118" s="452"/>
      <c r="F118" s="459"/>
      <c r="G118" s="459"/>
      <c r="H118" s="452"/>
      <c r="I118" s="465"/>
      <c r="J118" s="465"/>
      <c r="K118" s="454"/>
      <c r="L118" s="454"/>
      <c r="M118" s="454"/>
      <c r="N118" s="454"/>
      <c r="O118" s="451"/>
      <c r="P118" s="451"/>
      <c r="Q118" s="451"/>
      <c r="R118" s="454"/>
      <c r="S118" s="454"/>
      <c r="T118" s="454"/>
      <c r="U118" s="454"/>
      <c r="V118" s="457"/>
      <c r="W118" s="454"/>
      <c r="X118" s="451"/>
      <c r="Y118" s="451"/>
      <c r="Z118" s="451"/>
    </row>
    <row r="119" ht="26.25" customHeight="1">
      <c r="A119" s="451"/>
      <c r="B119" s="452"/>
      <c r="C119" s="452"/>
      <c r="D119" s="452"/>
      <c r="E119" s="452"/>
      <c r="F119" s="459"/>
      <c r="G119" s="459"/>
      <c r="H119" s="452"/>
      <c r="I119" s="465"/>
      <c r="J119" s="465"/>
      <c r="K119" s="454"/>
      <c r="L119" s="454"/>
      <c r="M119" s="454"/>
      <c r="N119" s="454"/>
      <c r="O119" s="451"/>
      <c r="P119" s="451"/>
      <c r="Q119" s="451"/>
      <c r="R119" s="454"/>
      <c r="S119" s="454"/>
      <c r="T119" s="454"/>
      <c r="U119" s="454"/>
      <c r="V119" s="457"/>
      <c r="W119" s="454"/>
      <c r="X119" s="451"/>
      <c r="Y119" s="451"/>
      <c r="Z119" s="451"/>
    </row>
    <row r="120" ht="26.25" customHeight="1">
      <c r="A120" s="451"/>
      <c r="B120" s="452"/>
      <c r="C120" s="452"/>
      <c r="D120" s="452"/>
      <c r="E120" s="452"/>
      <c r="F120" s="459"/>
      <c r="G120" s="459"/>
      <c r="H120" s="452"/>
      <c r="I120" s="465"/>
      <c r="J120" s="465"/>
      <c r="K120" s="454"/>
      <c r="L120" s="454"/>
      <c r="M120" s="454"/>
      <c r="N120" s="454"/>
      <c r="O120" s="451"/>
      <c r="P120" s="451"/>
      <c r="Q120" s="451"/>
      <c r="R120" s="454"/>
      <c r="S120" s="454"/>
      <c r="T120" s="454"/>
      <c r="U120" s="454"/>
      <c r="V120" s="457"/>
      <c r="W120" s="454"/>
      <c r="X120" s="451"/>
      <c r="Y120" s="451"/>
      <c r="Z120" s="451"/>
    </row>
    <row r="121" ht="26.25" customHeight="1">
      <c r="A121" s="451"/>
      <c r="B121" s="452"/>
      <c r="C121" s="452"/>
      <c r="D121" s="452"/>
      <c r="E121" s="452"/>
      <c r="F121" s="459"/>
      <c r="G121" s="459"/>
      <c r="H121" s="452"/>
      <c r="I121" s="465"/>
      <c r="J121" s="465"/>
      <c r="K121" s="454"/>
      <c r="L121" s="454"/>
      <c r="M121" s="454"/>
      <c r="N121" s="454"/>
      <c r="O121" s="451"/>
      <c r="P121" s="451"/>
      <c r="Q121" s="451"/>
      <c r="R121" s="454"/>
      <c r="S121" s="454"/>
      <c r="T121" s="454"/>
      <c r="U121" s="454"/>
      <c r="V121" s="457"/>
      <c r="W121" s="454"/>
      <c r="X121" s="451"/>
      <c r="Y121" s="451"/>
      <c r="Z121" s="451"/>
    </row>
    <row r="122" ht="26.25" customHeight="1">
      <c r="A122" s="451"/>
      <c r="B122" s="452"/>
      <c r="C122" s="452"/>
      <c r="D122" s="452"/>
      <c r="E122" s="452"/>
      <c r="F122" s="459"/>
      <c r="G122" s="459"/>
      <c r="H122" s="452"/>
      <c r="I122" s="465"/>
      <c r="J122" s="465"/>
      <c r="K122" s="454"/>
      <c r="L122" s="454"/>
      <c r="M122" s="454"/>
      <c r="N122" s="454"/>
      <c r="O122" s="451"/>
      <c r="P122" s="451"/>
      <c r="Q122" s="451"/>
      <c r="R122" s="454"/>
      <c r="S122" s="454"/>
      <c r="T122" s="454"/>
      <c r="U122" s="454"/>
      <c r="V122" s="457"/>
      <c r="W122" s="454"/>
      <c r="X122" s="451"/>
      <c r="Y122" s="451"/>
      <c r="Z122" s="451"/>
    </row>
    <row r="123" ht="26.25" customHeight="1">
      <c r="A123" s="451"/>
      <c r="B123" s="452"/>
      <c r="C123" s="452"/>
      <c r="D123" s="452"/>
      <c r="E123" s="452"/>
      <c r="F123" s="459"/>
      <c r="G123" s="459"/>
      <c r="H123" s="452"/>
      <c r="I123" s="465"/>
      <c r="J123" s="465"/>
      <c r="K123" s="454"/>
      <c r="L123" s="454"/>
      <c r="M123" s="454"/>
      <c r="N123" s="454"/>
      <c r="O123" s="451"/>
      <c r="P123" s="451"/>
      <c r="Q123" s="451"/>
      <c r="R123" s="454"/>
      <c r="S123" s="454"/>
      <c r="T123" s="454"/>
      <c r="U123" s="454"/>
      <c r="V123" s="457"/>
      <c r="W123" s="454"/>
      <c r="X123" s="451"/>
      <c r="Y123" s="451"/>
      <c r="Z123" s="451"/>
    </row>
    <row r="124" ht="26.25" customHeight="1">
      <c r="A124" s="451"/>
      <c r="B124" s="452"/>
      <c r="C124" s="452"/>
      <c r="D124" s="452"/>
      <c r="E124" s="452"/>
      <c r="F124" s="459"/>
      <c r="G124" s="459"/>
      <c r="H124" s="452"/>
      <c r="I124" s="465"/>
      <c r="J124" s="465"/>
      <c r="K124" s="454"/>
      <c r="L124" s="454"/>
      <c r="M124" s="454"/>
      <c r="N124" s="454"/>
      <c r="O124" s="451"/>
      <c r="P124" s="451"/>
      <c r="Q124" s="451"/>
      <c r="R124" s="454"/>
      <c r="S124" s="454"/>
      <c r="T124" s="454"/>
      <c r="U124" s="454"/>
      <c r="V124" s="457"/>
      <c r="W124" s="454"/>
      <c r="X124" s="451"/>
      <c r="Y124" s="451"/>
      <c r="Z124" s="451"/>
    </row>
    <row r="125" ht="26.25" customHeight="1">
      <c r="A125" s="451"/>
      <c r="B125" s="452"/>
      <c r="C125" s="452"/>
      <c r="D125" s="452"/>
      <c r="E125" s="452"/>
      <c r="F125" s="459"/>
      <c r="G125" s="459"/>
      <c r="H125" s="452"/>
      <c r="I125" s="465"/>
      <c r="J125" s="465"/>
      <c r="K125" s="454"/>
      <c r="L125" s="454"/>
      <c r="M125" s="454"/>
      <c r="N125" s="454"/>
      <c r="O125" s="451"/>
      <c r="P125" s="451"/>
      <c r="Q125" s="451"/>
      <c r="R125" s="454"/>
      <c r="S125" s="454"/>
      <c r="T125" s="454"/>
      <c r="U125" s="454"/>
      <c r="V125" s="457"/>
      <c r="W125" s="454"/>
      <c r="X125" s="451"/>
      <c r="Y125" s="451"/>
      <c r="Z125" s="451"/>
    </row>
    <row r="126" ht="26.25" customHeight="1">
      <c r="A126" s="451"/>
      <c r="B126" s="452"/>
      <c r="C126" s="452"/>
      <c r="D126" s="452"/>
      <c r="E126" s="452"/>
      <c r="F126" s="459"/>
      <c r="G126" s="459"/>
      <c r="H126" s="452"/>
      <c r="I126" s="465"/>
      <c r="J126" s="465"/>
      <c r="K126" s="454"/>
      <c r="L126" s="454"/>
      <c r="M126" s="454"/>
      <c r="N126" s="454"/>
      <c r="O126" s="451"/>
      <c r="P126" s="451"/>
      <c r="Q126" s="451"/>
      <c r="R126" s="454"/>
      <c r="S126" s="454"/>
      <c r="T126" s="454"/>
      <c r="U126" s="454"/>
      <c r="V126" s="457"/>
      <c r="W126" s="454"/>
      <c r="X126" s="451"/>
      <c r="Y126" s="451"/>
      <c r="Z126" s="451"/>
    </row>
    <row r="127" ht="26.25" customHeight="1">
      <c r="A127" s="451"/>
      <c r="B127" s="452"/>
      <c r="C127" s="452"/>
      <c r="D127" s="452"/>
      <c r="E127" s="452"/>
      <c r="F127" s="459"/>
      <c r="G127" s="459"/>
      <c r="H127" s="452"/>
      <c r="I127" s="465"/>
      <c r="J127" s="465"/>
      <c r="K127" s="454"/>
      <c r="L127" s="454"/>
      <c r="M127" s="454"/>
      <c r="N127" s="454"/>
      <c r="O127" s="451"/>
      <c r="P127" s="451"/>
      <c r="Q127" s="451"/>
      <c r="R127" s="454"/>
      <c r="S127" s="454"/>
      <c r="T127" s="454"/>
      <c r="U127" s="454"/>
      <c r="V127" s="457"/>
      <c r="W127" s="454"/>
      <c r="X127" s="451"/>
      <c r="Y127" s="451"/>
      <c r="Z127" s="451"/>
    </row>
    <row r="128" ht="26.25" customHeight="1">
      <c r="A128" s="451"/>
      <c r="B128" s="452"/>
      <c r="C128" s="452"/>
      <c r="D128" s="452"/>
      <c r="E128" s="452"/>
      <c r="F128" s="459"/>
      <c r="G128" s="459"/>
      <c r="H128" s="452"/>
      <c r="I128" s="465"/>
      <c r="J128" s="465"/>
      <c r="K128" s="454"/>
      <c r="L128" s="454"/>
      <c r="M128" s="454"/>
      <c r="N128" s="454"/>
      <c r="O128" s="451"/>
      <c r="P128" s="451"/>
      <c r="Q128" s="451"/>
      <c r="R128" s="454"/>
      <c r="S128" s="454"/>
      <c r="T128" s="454"/>
      <c r="U128" s="454"/>
      <c r="V128" s="457"/>
      <c r="W128" s="454"/>
      <c r="X128" s="451"/>
      <c r="Y128" s="451"/>
      <c r="Z128" s="451"/>
    </row>
    <row r="129" ht="26.25" customHeight="1">
      <c r="A129" s="451"/>
      <c r="B129" s="452"/>
      <c r="C129" s="452"/>
      <c r="D129" s="452"/>
      <c r="E129" s="452"/>
      <c r="F129" s="459"/>
      <c r="G129" s="459"/>
      <c r="H129" s="452"/>
      <c r="I129" s="465"/>
      <c r="J129" s="465"/>
      <c r="K129" s="454"/>
      <c r="L129" s="454"/>
      <c r="M129" s="454"/>
      <c r="N129" s="454"/>
      <c r="O129" s="451"/>
      <c r="P129" s="451"/>
      <c r="Q129" s="451"/>
      <c r="R129" s="454"/>
      <c r="S129" s="454"/>
      <c r="T129" s="454"/>
      <c r="U129" s="454"/>
      <c r="V129" s="457"/>
      <c r="W129" s="454"/>
      <c r="X129" s="451"/>
      <c r="Y129" s="451"/>
      <c r="Z129" s="451"/>
    </row>
    <row r="130" ht="26.25" customHeight="1">
      <c r="A130" s="451"/>
      <c r="B130" s="452"/>
      <c r="C130" s="452"/>
      <c r="D130" s="452"/>
      <c r="E130" s="452"/>
      <c r="F130" s="459"/>
      <c r="G130" s="459"/>
      <c r="H130" s="452"/>
      <c r="I130" s="465"/>
      <c r="J130" s="465"/>
      <c r="K130" s="454"/>
      <c r="L130" s="454"/>
      <c r="M130" s="454"/>
      <c r="N130" s="454"/>
      <c r="O130" s="451"/>
      <c r="P130" s="451"/>
      <c r="Q130" s="451"/>
      <c r="R130" s="454"/>
      <c r="S130" s="454"/>
      <c r="T130" s="454"/>
      <c r="U130" s="454"/>
      <c r="V130" s="457"/>
      <c r="W130" s="454"/>
      <c r="X130" s="451"/>
      <c r="Y130" s="451"/>
      <c r="Z130" s="451"/>
    </row>
    <row r="131" ht="26.25" customHeight="1">
      <c r="A131" s="451"/>
      <c r="B131" s="452"/>
      <c r="C131" s="452"/>
      <c r="D131" s="452"/>
      <c r="E131" s="452"/>
      <c r="F131" s="459"/>
      <c r="G131" s="459"/>
      <c r="H131" s="452"/>
      <c r="I131" s="465"/>
      <c r="J131" s="465"/>
      <c r="K131" s="454"/>
      <c r="L131" s="454"/>
      <c r="M131" s="454"/>
      <c r="N131" s="454"/>
      <c r="O131" s="451"/>
      <c r="P131" s="451"/>
      <c r="Q131" s="451"/>
      <c r="R131" s="454"/>
      <c r="S131" s="454"/>
      <c r="T131" s="454"/>
      <c r="U131" s="454"/>
      <c r="V131" s="457"/>
      <c r="W131" s="454"/>
      <c r="X131" s="451"/>
      <c r="Y131" s="451"/>
      <c r="Z131" s="451"/>
    </row>
    <row r="132" ht="26.25" customHeight="1">
      <c r="A132" s="451"/>
      <c r="B132" s="452"/>
      <c r="C132" s="452"/>
      <c r="D132" s="452"/>
      <c r="E132" s="452"/>
      <c r="F132" s="459"/>
      <c r="G132" s="459"/>
      <c r="H132" s="452"/>
      <c r="I132" s="465"/>
      <c r="J132" s="465"/>
      <c r="K132" s="454"/>
      <c r="L132" s="454"/>
      <c r="M132" s="454"/>
      <c r="N132" s="454"/>
      <c r="O132" s="451"/>
      <c r="P132" s="451"/>
      <c r="Q132" s="451"/>
      <c r="R132" s="454"/>
      <c r="S132" s="454"/>
      <c r="T132" s="454"/>
      <c r="U132" s="454"/>
      <c r="V132" s="457"/>
      <c r="W132" s="454"/>
      <c r="X132" s="451"/>
      <c r="Y132" s="451"/>
      <c r="Z132" s="451"/>
    </row>
    <row r="133" ht="26.25" customHeight="1">
      <c r="A133" s="451"/>
      <c r="B133" s="452"/>
      <c r="C133" s="452"/>
      <c r="D133" s="452"/>
      <c r="E133" s="452"/>
      <c r="F133" s="459"/>
      <c r="G133" s="459"/>
      <c r="H133" s="452"/>
      <c r="I133" s="465"/>
      <c r="J133" s="465"/>
      <c r="K133" s="454"/>
      <c r="L133" s="454"/>
      <c r="M133" s="454"/>
      <c r="N133" s="454"/>
      <c r="O133" s="451"/>
      <c r="P133" s="451"/>
      <c r="Q133" s="451"/>
      <c r="R133" s="454"/>
      <c r="S133" s="454"/>
      <c r="T133" s="454"/>
      <c r="U133" s="454"/>
      <c r="V133" s="457"/>
      <c r="W133" s="454"/>
      <c r="X133" s="451"/>
      <c r="Y133" s="451"/>
      <c r="Z133" s="451"/>
    </row>
    <row r="134" ht="26.25" customHeight="1">
      <c r="A134" s="451"/>
      <c r="B134" s="452"/>
      <c r="C134" s="452"/>
      <c r="D134" s="452"/>
      <c r="E134" s="452"/>
      <c r="F134" s="459"/>
      <c r="G134" s="459"/>
      <c r="H134" s="452"/>
      <c r="I134" s="465"/>
      <c r="J134" s="465"/>
      <c r="K134" s="454"/>
      <c r="L134" s="454"/>
      <c r="M134" s="454"/>
      <c r="N134" s="454"/>
      <c r="O134" s="451"/>
      <c r="P134" s="451"/>
      <c r="Q134" s="451"/>
      <c r="R134" s="454"/>
      <c r="S134" s="454"/>
      <c r="T134" s="454"/>
      <c r="U134" s="454"/>
      <c r="V134" s="457"/>
      <c r="W134" s="454"/>
      <c r="X134" s="451"/>
      <c r="Y134" s="451"/>
      <c r="Z134" s="451"/>
    </row>
    <row r="135" ht="26.25" customHeight="1">
      <c r="A135" s="451"/>
      <c r="B135" s="452"/>
      <c r="C135" s="452"/>
      <c r="D135" s="452"/>
      <c r="E135" s="452"/>
      <c r="F135" s="459"/>
      <c r="G135" s="459"/>
      <c r="H135" s="452"/>
      <c r="I135" s="465"/>
      <c r="J135" s="465"/>
      <c r="K135" s="454"/>
      <c r="L135" s="454"/>
      <c r="M135" s="454"/>
      <c r="N135" s="454"/>
      <c r="O135" s="451"/>
      <c r="P135" s="451"/>
      <c r="Q135" s="451"/>
      <c r="R135" s="454"/>
      <c r="S135" s="454"/>
      <c r="T135" s="454"/>
      <c r="U135" s="454"/>
      <c r="V135" s="457"/>
      <c r="W135" s="454"/>
      <c r="X135" s="451"/>
      <c r="Y135" s="451"/>
      <c r="Z135" s="451"/>
    </row>
    <row r="136" ht="26.25" customHeight="1">
      <c r="A136" s="451"/>
      <c r="B136" s="452"/>
      <c r="C136" s="452"/>
      <c r="D136" s="452"/>
      <c r="E136" s="452"/>
      <c r="F136" s="459"/>
      <c r="G136" s="459"/>
      <c r="H136" s="452"/>
      <c r="I136" s="465"/>
      <c r="J136" s="465"/>
      <c r="K136" s="454"/>
      <c r="L136" s="454"/>
      <c r="M136" s="454"/>
      <c r="N136" s="454"/>
      <c r="O136" s="451"/>
      <c r="P136" s="451"/>
      <c r="Q136" s="451"/>
      <c r="R136" s="454"/>
      <c r="S136" s="454"/>
      <c r="T136" s="454"/>
      <c r="U136" s="454"/>
      <c r="V136" s="457"/>
      <c r="W136" s="454"/>
      <c r="X136" s="451"/>
      <c r="Y136" s="451"/>
      <c r="Z136" s="451"/>
    </row>
    <row r="137" ht="26.25" customHeight="1">
      <c r="A137" s="451"/>
      <c r="B137" s="452"/>
      <c r="C137" s="452"/>
      <c r="D137" s="452"/>
      <c r="E137" s="452"/>
      <c r="F137" s="459"/>
      <c r="G137" s="459"/>
      <c r="H137" s="452"/>
      <c r="I137" s="465"/>
      <c r="J137" s="465"/>
      <c r="K137" s="454"/>
      <c r="L137" s="454"/>
      <c r="M137" s="454"/>
      <c r="N137" s="454"/>
      <c r="O137" s="451"/>
      <c r="P137" s="451"/>
      <c r="Q137" s="451"/>
      <c r="R137" s="454"/>
      <c r="S137" s="454"/>
      <c r="T137" s="454"/>
      <c r="U137" s="454"/>
      <c r="V137" s="457"/>
      <c r="W137" s="454"/>
      <c r="X137" s="451"/>
      <c r="Y137" s="451"/>
      <c r="Z137" s="451"/>
    </row>
    <row r="138" ht="26.25" customHeight="1">
      <c r="A138" s="451"/>
      <c r="B138" s="452"/>
      <c r="C138" s="452"/>
      <c r="D138" s="452"/>
      <c r="E138" s="452"/>
      <c r="F138" s="459"/>
      <c r="G138" s="459"/>
      <c r="H138" s="452"/>
      <c r="I138" s="465"/>
      <c r="J138" s="465"/>
      <c r="K138" s="454"/>
      <c r="L138" s="454"/>
      <c r="M138" s="454"/>
      <c r="N138" s="454"/>
      <c r="O138" s="451"/>
      <c r="P138" s="451"/>
      <c r="Q138" s="451"/>
      <c r="R138" s="454"/>
      <c r="S138" s="454"/>
      <c r="T138" s="454"/>
      <c r="U138" s="454"/>
      <c r="V138" s="457"/>
      <c r="W138" s="454"/>
      <c r="X138" s="451"/>
      <c r="Y138" s="451"/>
      <c r="Z138" s="451"/>
    </row>
    <row r="139" ht="26.25" customHeight="1">
      <c r="A139" s="451"/>
      <c r="B139" s="452"/>
      <c r="C139" s="452"/>
      <c r="D139" s="452"/>
      <c r="E139" s="452"/>
      <c r="F139" s="459"/>
      <c r="G139" s="459"/>
      <c r="H139" s="452"/>
      <c r="I139" s="465"/>
      <c r="J139" s="465"/>
      <c r="K139" s="454"/>
      <c r="L139" s="454"/>
      <c r="M139" s="454"/>
      <c r="N139" s="454"/>
      <c r="O139" s="451"/>
      <c r="P139" s="451"/>
      <c r="Q139" s="451"/>
      <c r="R139" s="454"/>
      <c r="S139" s="454"/>
      <c r="T139" s="454"/>
      <c r="U139" s="454"/>
      <c r="V139" s="457"/>
      <c r="W139" s="454"/>
      <c r="X139" s="451"/>
      <c r="Y139" s="451"/>
      <c r="Z139" s="451"/>
    </row>
    <row r="140" ht="26.25" customHeight="1">
      <c r="A140" s="451"/>
      <c r="B140" s="452"/>
      <c r="C140" s="452"/>
      <c r="D140" s="452"/>
      <c r="E140" s="452"/>
      <c r="F140" s="459"/>
      <c r="G140" s="459"/>
      <c r="H140" s="452"/>
      <c r="I140" s="465"/>
      <c r="J140" s="465"/>
      <c r="K140" s="454"/>
      <c r="L140" s="454"/>
      <c r="M140" s="454"/>
      <c r="N140" s="454"/>
      <c r="O140" s="451"/>
      <c r="P140" s="451"/>
      <c r="Q140" s="451"/>
      <c r="R140" s="454"/>
      <c r="S140" s="454"/>
      <c r="T140" s="454"/>
      <c r="U140" s="454"/>
      <c r="V140" s="457"/>
      <c r="W140" s="454"/>
      <c r="X140" s="451"/>
      <c r="Y140" s="451"/>
      <c r="Z140" s="451"/>
    </row>
    <row r="141" ht="26.25" customHeight="1">
      <c r="A141" s="451"/>
      <c r="B141" s="452"/>
      <c r="C141" s="452"/>
      <c r="D141" s="452"/>
      <c r="E141" s="452"/>
      <c r="F141" s="459"/>
      <c r="G141" s="459"/>
      <c r="H141" s="452"/>
      <c r="I141" s="465"/>
      <c r="J141" s="465"/>
      <c r="K141" s="454"/>
      <c r="L141" s="454"/>
      <c r="M141" s="454"/>
      <c r="N141" s="454"/>
      <c r="O141" s="451"/>
      <c r="P141" s="451"/>
      <c r="Q141" s="451"/>
      <c r="R141" s="454"/>
      <c r="S141" s="454"/>
      <c r="T141" s="454"/>
      <c r="U141" s="454"/>
      <c r="V141" s="457"/>
      <c r="W141" s="454"/>
      <c r="X141" s="451"/>
      <c r="Y141" s="451"/>
      <c r="Z141" s="451"/>
    </row>
    <row r="142" ht="26.25" customHeight="1">
      <c r="A142" s="451"/>
      <c r="B142" s="452"/>
      <c r="C142" s="452"/>
      <c r="D142" s="452"/>
      <c r="E142" s="452"/>
      <c r="F142" s="459"/>
      <c r="G142" s="459"/>
      <c r="H142" s="452"/>
      <c r="I142" s="465"/>
      <c r="J142" s="465"/>
      <c r="K142" s="454"/>
      <c r="L142" s="454"/>
      <c r="M142" s="454"/>
      <c r="N142" s="454"/>
      <c r="O142" s="451"/>
      <c r="P142" s="451"/>
      <c r="Q142" s="451"/>
      <c r="R142" s="454"/>
      <c r="S142" s="454"/>
      <c r="T142" s="454"/>
      <c r="U142" s="454"/>
      <c r="V142" s="457"/>
      <c r="W142" s="454"/>
      <c r="X142" s="451"/>
      <c r="Y142" s="451"/>
      <c r="Z142" s="451"/>
    </row>
    <row r="143" ht="26.25" customHeight="1">
      <c r="A143" s="451"/>
      <c r="B143" s="452"/>
      <c r="C143" s="452"/>
      <c r="D143" s="452"/>
      <c r="E143" s="452"/>
      <c r="F143" s="459"/>
      <c r="G143" s="459"/>
      <c r="H143" s="452"/>
      <c r="I143" s="465"/>
      <c r="J143" s="465"/>
      <c r="K143" s="454"/>
      <c r="L143" s="454"/>
      <c r="M143" s="454"/>
      <c r="N143" s="454"/>
      <c r="O143" s="451"/>
      <c r="P143" s="451"/>
      <c r="Q143" s="451"/>
      <c r="R143" s="454"/>
      <c r="S143" s="454"/>
      <c r="T143" s="454"/>
      <c r="U143" s="454"/>
      <c r="V143" s="457"/>
      <c r="W143" s="454"/>
      <c r="X143" s="451"/>
      <c r="Y143" s="451"/>
      <c r="Z143" s="451"/>
    </row>
    <row r="144" ht="26.25" customHeight="1">
      <c r="A144" s="451"/>
      <c r="B144" s="452"/>
      <c r="C144" s="452"/>
      <c r="D144" s="452"/>
      <c r="E144" s="452"/>
      <c r="F144" s="459"/>
      <c r="G144" s="459"/>
      <c r="H144" s="452"/>
      <c r="I144" s="465"/>
      <c r="J144" s="465"/>
      <c r="K144" s="454"/>
      <c r="L144" s="454"/>
      <c r="M144" s="454"/>
      <c r="N144" s="454"/>
      <c r="O144" s="451"/>
      <c r="P144" s="451"/>
      <c r="Q144" s="451"/>
      <c r="R144" s="454"/>
      <c r="S144" s="454"/>
      <c r="T144" s="454"/>
      <c r="U144" s="454"/>
      <c r="V144" s="457"/>
      <c r="W144" s="454"/>
      <c r="X144" s="451"/>
      <c r="Y144" s="451"/>
      <c r="Z144" s="451"/>
    </row>
    <row r="145" ht="26.25" customHeight="1">
      <c r="A145" s="451"/>
      <c r="B145" s="452"/>
      <c r="C145" s="452"/>
      <c r="D145" s="452"/>
      <c r="E145" s="452"/>
      <c r="F145" s="459"/>
      <c r="G145" s="459"/>
      <c r="H145" s="452"/>
      <c r="I145" s="465"/>
      <c r="J145" s="465"/>
      <c r="K145" s="454"/>
      <c r="L145" s="454"/>
      <c r="M145" s="454"/>
      <c r="N145" s="454"/>
      <c r="O145" s="451"/>
      <c r="P145" s="451"/>
      <c r="Q145" s="451"/>
      <c r="R145" s="454"/>
      <c r="S145" s="454"/>
      <c r="T145" s="454"/>
      <c r="U145" s="454"/>
      <c r="V145" s="457"/>
      <c r="W145" s="454"/>
      <c r="X145" s="451"/>
      <c r="Y145" s="451"/>
      <c r="Z145" s="451"/>
    </row>
    <row r="146" ht="26.25" customHeight="1">
      <c r="A146" s="451"/>
      <c r="B146" s="452"/>
      <c r="C146" s="452"/>
      <c r="D146" s="452"/>
      <c r="E146" s="452"/>
      <c r="F146" s="459"/>
      <c r="G146" s="459"/>
      <c r="H146" s="452"/>
      <c r="I146" s="465"/>
      <c r="J146" s="465"/>
      <c r="K146" s="454"/>
      <c r="L146" s="454"/>
      <c r="M146" s="454"/>
      <c r="N146" s="454"/>
      <c r="O146" s="451"/>
      <c r="P146" s="451"/>
      <c r="Q146" s="451"/>
      <c r="R146" s="454"/>
      <c r="S146" s="454"/>
      <c r="T146" s="454"/>
      <c r="U146" s="454"/>
      <c r="V146" s="457"/>
      <c r="W146" s="454"/>
      <c r="X146" s="451"/>
      <c r="Y146" s="451"/>
      <c r="Z146" s="451"/>
    </row>
    <row r="147" ht="26.25" customHeight="1">
      <c r="A147" s="451"/>
      <c r="B147" s="452"/>
      <c r="C147" s="452"/>
      <c r="D147" s="452"/>
      <c r="E147" s="452"/>
      <c r="F147" s="459"/>
      <c r="G147" s="459"/>
      <c r="H147" s="452"/>
      <c r="I147" s="465"/>
      <c r="J147" s="465"/>
      <c r="K147" s="454"/>
      <c r="L147" s="454"/>
      <c r="M147" s="454"/>
      <c r="N147" s="454"/>
      <c r="O147" s="451"/>
      <c r="P147" s="451"/>
      <c r="Q147" s="451"/>
      <c r="R147" s="454"/>
      <c r="S147" s="454"/>
      <c r="T147" s="454"/>
      <c r="U147" s="454"/>
      <c r="V147" s="457"/>
      <c r="W147" s="454"/>
      <c r="X147" s="451"/>
      <c r="Y147" s="451"/>
      <c r="Z147" s="451"/>
    </row>
    <row r="148" ht="26.25" customHeight="1">
      <c r="A148" s="451"/>
      <c r="B148" s="452"/>
      <c r="C148" s="452"/>
      <c r="D148" s="452"/>
      <c r="E148" s="452"/>
      <c r="F148" s="459"/>
      <c r="G148" s="459"/>
      <c r="H148" s="452"/>
      <c r="I148" s="465"/>
      <c r="J148" s="465"/>
      <c r="K148" s="454"/>
      <c r="L148" s="454"/>
      <c r="M148" s="454"/>
      <c r="N148" s="454"/>
      <c r="O148" s="451"/>
      <c r="P148" s="451"/>
      <c r="Q148" s="451"/>
      <c r="R148" s="454"/>
      <c r="S148" s="454"/>
      <c r="T148" s="454"/>
      <c r="U148" s="454"/>
      <c r="V148" s="457"/>
      <c r="W148" s="454"/>
      <c r="X148" s="451"/>
      <c r="Y148" s="451"/>
      <c r="Z148" s="451"/>
    </row>
    <row r="149" ht="26.25" customHeight="1">
      <c r="A149" s="451"/>
      <c r="B149" s="452"/>
      <c r="C149" s="452"/>
      <c r="D149" s="452"/>
      <c r="E149" s="452"/>
      <c r="F149" s="459"/>
      <c r="G149" s="459"/>
      <c r="H149" s="452"/>
      <c r="I149" s="465"/>
      <c r="J149" s="465"/>
      <c r="K149" s="454"/>
      <c r="L149" s="454"/>
      <c r="M149" s="454"/>
      <c r="N149" s="454"/>
      <c r="O149" s="451"/>
      <c r="P149" s="451"/>
      <c r="Q149" s="451"/>
      <c r="R149" s="454"/>
      <c r="S149" s="454"/>
      <c r="T149" s="454"/>
      <c r="U149" s="454"/>
      <c r="V149" s="457"/>
      <c r="W149" s="454"/>
      <c r="X149" s="451"/>
      <c r="Y149" s="451"/>
      <c r="Z149" s="451"/>
    </row>
    <row r="150" ht="26.25" customHeight="1">
      <c r="A150" s="451"/>
      <c r="B150" s="452"/>
      <c r="C150" s="452"/>
      <c r="D150" s="452"/>
      <c r="E150" s="452"/>
      <c r="F150" s="459"/>
      <c r="G150" s="459"/>
      <c r="H150" s="452"/>
      <c r="I150" s="465"/>
      <c r="J150" s="465"/>
      <c r="K150" s="454"/>
      <c r="L150" s="454"/>
      <c r="M150" s="454"/>
      <c r="N150" s="454"/>
      <c r="O150" s="451"/>
      <c r="P150" s="451"/>
      <c r="Q150" s="451"/>
      <c r="R150" s="454"/>
      <c r="S150" s="454"/>
      <c r="T150" s="454"/>
      <c r="U150" s="454"/>
      <c r="V150" s="457"/>
      <c r="W150" s="454"/>
      <c r="X150" s="451"/>
      <c r="Y150" s="451"/>
      <c r="Z150" s="451"/>
    </row>
    <row r="151" ht="26.25" customHeight="1">
      <c r="A151" s="451"/>
      <c r="B151" s="452"/>
      <c r="C151" s="452"/>
      <c r="D151" s="452"/>
      <c r="E151" s="452"/>
      <c r="F151" s="459"/>
      <c r="G151" s="459"/>
      <c r="H151" s="452"/>
      <c r="I151" s="465"/>
      <c r="J151" s="465"/>
      <c r="K151" s="454"/>
      <c r="L151" s="454"/>
      <c r="M151" s="454"/>
      <c r="N151" s="454"/>
      <c r="O151" s="451"/>
      <c r="P151" s="451"/>
      <c r="Q151" s="451"/>
      <c r="R151" s="454"/>
      <c r="S151" s="454"/>
      <c r="T151" s="454"/>
      <c r="U151" s="454"/>
      <c r="V151" s="457"/>
      <c r="W151" s="454"/>
      <c r="X151" s="451"/>
      <c r="Y151" s="451"/>
      <c r="Z151" s="451"/>
    </row>
    <row r="152" ht="26.25" customHeight="1">
      <c r="A152" s="451"/>
      <c r="B152" s="452"/>
      <c r="C152" s="452"/>
      <c r="D152" s="452"/>
      <c r="E152" s="452"/>
      <c r="F152" s="459"/>
      <c r="G152" s="459"/>
      <c r="H152" s="452"/>
      <c r="I152" s="465"/>
      <c r="J152" s="465"/>
      <c r="K152" s="454"/>
      <c r="L152" s="454"/>
      <c r="M152" s="454"/>
      <c r="N152" s="454"/>
      <c r="O152" s="451"/>
      <c r="P152" s="451"/>
      <c r="Q152" s="451"/>
      <c r="R152" s="454"/>
      <c r="S152" s="454"/>
      <c r="T152" s="454"/>
      <c r="U152" s="454"/>
      <c r="V152" s="457"/>
      <c r="W152" s="454"/>
      <c r="X152" s="451"/>
      <c r="Y152" s="451"/>
      <c r="Z152" s="451"/>
    </row>
    <row r="153" ht="26.25" customHeight="1">
      <c r="A153" s="451"/>
      <c r="B153" s="452"/>
      <c r="C153" s="452"/>
      <c r="D153" s="452"/>
      <c r="E153" s="452"/>
      <c r="F153" s="459"/>
      <c r="G153" s="459"/>
      <c r="H153" s="452"/>
      <c r="I153" s="465"/>
      <c r="J153" s="465"/>
      <c r="K153" s="454"/>
      <c r="L153" s="454"/>
      <c r="M153" s="454"/>
      <c r="N153" s="454"/>
      <c r="O153" s="451"/>
      <c r="P153" s="451"/>
      <c r="Q153" s="451"/>
      <c r="R153" s="454"/>
      <c r="S153" s="454"/>
      <c r="T153" s="454"/>
      <c r="U153" s="454"/>
      <c r="V153" s="457"/>
      <c r="W153" s="454"/>
      <c r="X153" s="451"/>
      <c r="Y153" s="451"/>
      <c r="Z153" s="451"/>
    </row>
    <row r="154" ht="26.25" customHeight="1">
      <c r="A154" s="451"/>
      <c r="B154" s="452"/>
      <c r="C154" s="452"/>
      <c r="D154" s="452"/>
      <c r="E154" s="452"/>
      <c r="F154" s="459"/>
      <c r="G154" s="459"/>
      <c r="H154" s="452"/>
      <c r="I154" s="465"/>
      <c r="J154" s="465"/>
      <c r="K154" s="454"/>
      <c r="L154" s="454"/>
      <c r="M154" s="454"/>
      <c r="N154" s="454"/>
      <c r="O154" s="451"/>
      <c r="P154" s="451"/>
      <c r="Q154" s="451"/>
      <c r="R154" s="454"/>
      <c r="S154" s="454"/>
      <c r="T154" s="454"/>
      <c r="U154" s="454"/>
      <c r="V154" s="457"/>
      <c r="W154" s="454"/>
      <c r="X154" s="451"/>
      <c r="Y154" s="451"/>
      <c r="Z154" s="451"/>
    </row>
    <row r="155" ht="26.25" customHeight="1">
      <c r="A155" s="451"/>
      <c r="B155" s="452"/>
      <c r="C155" s="452"/>
      <c r="D155" s="452"/>
      <c r="E155" s="452"/>
      <c r="F155" s="459"/>
      <c r="G155" s="459"/>
      <c r="H155" s="452"/>
      <c r="I155" s="465"/>
      <c r="J155" s="465"/>
      <c r="K155" s="454"/>
      <c r="L155" s="454"/>
      <c r="M155" s="454"/>
      <c r="N155" s="454"/>
      <c r="O155" s="451"/>
      <c r="P155" s="451"/>
      <c r="Q155" s="451"/>
      <c r="R155" s="454"/>
      <c r="S155" s="454"/>
      <c r="T155" s="454"/>
      <c r="U155" s="454"/>
      <c r="V155" s="457"/>
      <c r="W155" s="454"/>
      <c r="X155" s="451"/>
      <c r="Y155" s="451"/>
      <c r="Z155" s="451"/>
    </row>
    <row r="156" ht="26.25" customHeight="1">
      <c r="A156" s="451"/>
      <c r="B156" s="452"/>
      <c r="C156" s="452"/>
      <c r="D156" s="452"/>
      <c r="E156" s="452"/>
      <c r="F156" s="459"/>
      <c r="G156" s="459"/>
      <c r="H156" s="452"/>
      <c r="I156" s="465"/>
      <c r="J156" s="465"/>
      <c r="K156" s="454"/>
      <c r="L156" s="454"/>
      <c r="M156" s="454"/>
      <c r="N156" s="454"/>
      <c r="O156" s="451"/>
      <c r="P156" s="451"/>
      <c r="Q156" s="451"/>
      <c r="R156" s="454"/>
      <c r="S156" s="454"/>
      <c r="T156" s="454"/>
      <c r="U156" s="454"/>
      <c r="V156" s="457"/>
      <c r="W156" s="454"/>
      <c r="X156" s="451"/>
      <c r="Y156" s="451"/>
      <c r="Z156" s="451"/>
    </row>
    <row r="157" ht="26.25" customHeight="1">
      <c r="A157" s="451"/>
      <c r="B157" s="452"/>
      <c r="C157" s="452"/>
      <c r="D157" s="452"/>
      <c r="E157" s="452"/>
      <c r="F157" s="459"/>
      <c r="G157" s="459"/>
      <c r="H157" s="452"/>
      <c r="I157" s="465"/>
      <c r="J157" s="465"/>
      <c r="K157" s="454"/>
      <c r="L157" s="454"/>
      <c r="M157" s="454"/>
      <c r="N157" s="454"/>
      <c r="O157" s="451"/>
      <c r="P157" s="451"/>
      <c r="Q157" s="451"/>
      <c r="R157" s="454"/>
      <c r="S157" s="454"/>
      <c r="T157" s="454"/>
      <c r="U157" s="454"/>
      <c r="V157" s="457"/>
      <c r="W157" s="454"/>
      <c r="X157" s="451"/>
      <c r="Y157" s="451"/>
      <c r="Z157" s="451"/>
    </row>
    <row r="158" ht="26.25" customHeight="1">
      <c r="A158" s="451"/>
      <c r="B158" s="452"/>
      <c r="C158" s="452"/>
      <c r="D158" s="452"/>
      <c r="E158" s="452"/>
      <c r="F158" s="459"/>
      <c r="G158" s="459"/>
      <c r="H158" s="452"/>
      <c r="I158" s="465"/>
      <c r="J158" s="465"/>
      <c r="K158" s="454"/>
      <c r="L158" s="454"/>
      <c r="M158" s="454"/>
      <c r="N158" s="454"/>
      <c r="O158" s="451"/>
      <c r="P158" s="451"/>
      <c r="Q158" s="451"/>
      <c r="R158" s="454"/>
      <c r="S158" s="454"/>
      <c r="T158" s="454"/>
      <c r="U158" s="454"/>
      <c r="V158" s="457"/>
      <c r="W158" s="454"/>
      <c r="X158" s="451"/>
      <c r="Y158" s="451"/>
      <c r="Z158" s="451"/>
    </row>
    <row r="159" ht="26.25" customHeight="1">
      <c r="A159" s="451"/>
      <c r="B159" s="452"/>
      <c r="C159" s="452"/>
      <c r="D159" s="452"/>
      <c r="E159" s="452"/>
      <c r="F159" s="459"/>
      <c r="G159" s="459"/>
      <c r="H159" s="452"/>
      <c r="I159" s="465"/>
      <c r="J159" s="465"/>
      <c r="K159" s="454"/>
      <c r="L159" s="454"/>
      <c r="M159" s="454"/>
      <c r="N159" s="454"/>
      <c r="O159" s="451"/>
      <c r="P159" s="451"/>
      <c r="Q159" s="451"/>
      <c r="R159" s="454"/>
      <c r="S159" s="454"/>
      <c r="T159" s="454"/>
      <c r="U159" s="454"/>
      <c r="V159" s="457"/>
      <c r="W159" s="454"/>
      <c r="X159" s="451"/>
      <c r="Y159" s="451"/>
      <c r="Z159" s="451"/>
    </row>
    <row r="160" ht="26.25" customHeight="1">
      <c r="A160" s="451"/>
      <c r="B160" s="452"/>
      <c r="C160" s="452"/>
      <c r="D160" s="452"/>
      <c r="E160" s="452"/>
      <c r="F160" s="459"/>
      <c r="G160" s="459"/>
      <c r="H160" s="452"/>
      <c r="I160" s="465"/>
      <c r="J160" s="465"/>
      <c r="K160" s="454"/>
      <c r="L160" s="454"/>
      <c r="M160" s="454"/>
      <c r="N160" s="454"/>
      <c r="O160" s="451"/>
      <c r="P160" s="451"/>
      <c r="Q160" s="451"/>
      <c r="R160" s="454"/>
      <c r="S160" s="454"/>
      <c r="T160" s="454"/>
      <c r="U160" s="454"/>
      <c r="V160" s="457"/>
      <c r="W160" s="454"/>
      <c r="X160" s="451"/>
      <c r="Y160" s="451"/>
      <c r="Z160" s="451"/>
    </row>
    <row r="161" ht="26.25" customHeight="1">
      <c r="A161" s="451"/>
      <c r="B161" s="452"/>
      <c r="C161" s="452"/>
      <c r="D161" s="452"/>
      <c r="E161" s="452"/>
      <c r="F161" s="459"/>
      <c r="G161" s="459"/>
      <c r="H161" s="452"/>
      <c r="I161" s="465"/>
      <c r="J161" s="465"/>
      <c r="K161" s="454"/>
      <c r="L161" s="454"/>
      <c r="M161" s="454"/>
      <c r="N161" s="454"/>
      <c r="O161" s="451"/>
      <c r="P161" s="451"/>
      <c r="Q161" s="451"/>
      <c r="R161" s="454"/>
      <c r="S161" s="454"/>
      <c r="T161" s="454"/>
      <c r="U161" s="454"/>
      <c r="V161" s="457"/>
      <c r="W161" s="454"/>
      <c r="X161" s="451"/>
      <c r="Y161" s="451"/>
      <c r="Z161" s="451"/>
    </row>
    <row r="162" ht="26.25" customHeight="1">
      <c r="A162" s="451"/>
      <c r="B162" s="452"/>
      <c r="C162" s="452"/>
      <c r="D162" s="452"/>
      <c r="E162" s="452"/>
      <c r="F162" s="459"/>
      <c r="G162" s="459"/>
      <c r="H162" s="452"/>
      <c r="I162" s="465"/>
      <c r="J162" s="465"/>
      <c r="K162" s="454"/>
      <c r="L162" s="454"/>
      <c r="M162" s="454"/>
      <c r="N162" s="454"/>
      <c r="O162" s="451"/>
      <c r="P162" s="451"/>
      <c r="Q162" s="451"/>
      <c r="R162" s="454"/>
      <c r="S162" s="454"/>
      <c r="T162" s="454"/>
      <c r="U162" s="454"/>
      <c r="V162" s="457"/>
      <c r="W162" s="454"/>
      <c r="X162" s="451"/>
      <c r="Y162" s="451"/>
      <c r="Z162" s="451"/>
    </row>
    <row r="163" ht="26.25" customHeight="1">
      <c r="A163" s="451"/>
      <c r="B163" s="452"/>
      <c r="C163" s="452"/>
      <c r="D163" s="452"/>
      <c r="E163" s="452"/>
      <c r="F163" s="459"/>
      <c r="G163" s="459"/>
      <c r="H163" s="452"/>
      <c r="I163" s="465"/>
      <c r="J163" s="465"/>
      <c r="K163" s="454"/>
      <c r="L163" s="454"/>
      <c r="M163" s="454"/>
      <c r="N163" s="454"/>
      <c r="O163" s="451"/>
      <c r="P163" s="451"/>
      <c r="Q163" s="451"/>
      <c r="R163" s="454"/>
      <c r="S163" s="454"/>
      <c r="T163" s="454"/>
      <c r="U163" s="454"/>
      <c r="V163" s="457"/>
      <c r="W163" s="454"/>
      <c r="X163" s="451"/>
      <c r="Y163" s="451"/>
      <c r="Z163" s="451"/>
    </row>
    <row r="164" ht="26.25" customHeight="1">
      <c r="A164" s="451"/>
      <c r="B164" s="452"/>
      <c r="C164" s="452"/>
      <c r="D164" s="452"/>
      <c r="E164" s="452"/>
      <c r="F164" s="459"/>
      <c r="G164" s="459"/>
      <c r="H164" s="452"/>
      <c r="I164" s="465"/>
      <c r="J164" s="465"/>
      <c r="K164" s="454"/>
      <c r="L164" s="454"/>
      <c r="M164" s="454"/>
      <c r="N164" s="454"/>
      <c r="O164" s="451"/>
      <c r="P164" s="451"/>
      <c r="Q164" s="451"/>
      <c r="R164" s="454"/>
      <c r="S164" s="454"/>
      <c r="T164" s="454"/>
      <c r="U164" s="454"/>
      <c r="V164" s="457"/>
      <c r="W164" s="454"/>
      <c r="X164" s="451"/>
      <c r="Y164" s="451"/>
      <c r="Z164" s="451"/>
    </row>
    <row r="165" ht="26.25" customHeight="1">
      <c r="A165" s="451"/>
      <c r="B165" s="452"/>
      <c r="C165" s="452"/>
      <c r="D165" s="452"/>
      <c r="E165" s="452"/>
      <c r="F165" s="459"/>
      <c r="G165" s="459"/>
      <c r="H165" s="452"/>
      <c r="I165" s="465"/>
      <c r="J165" s="465"/>
      <c r="K165" s="454"/>
      <c r="L165" s="454"/>
      <c r="M165" s="454"/>
      <c r="N165" s="454"/>
      <c r="O165" s="451"/>
      <c r="P165" s="451"/>
      <c r="Q165" s="451"/>
      <c r="R165" s="454"/>
      <c r="S165" s="454"/>
      <c r="T165" s="454"/>
      <c r="U165" s="454"/>
      <c r="V165" s="457"/>
      <c r="W165" s="454"/>
      <c r="X165" s="451"/>
      <c r="Y165" s="451"/>
      <c r="Z165" s="451"/>
    </row>
    <row r="166" ht="26.25" customHeight="1">
      <c r="A166" s="451"/>
      <c r="B166" s="452"/>
      <c r="C166" s="452"/>
      <c r="D166" s="452"/>
      <c r="E166" s="452"/>
      <c r="F166" s="459"/>
      <c r="G166" s="459"/>
      <c r="H166" s="452"/>
      <c r="I166" s="465"/>
      <c r="J166" s="465"/>
      <c r="K166" s="454"/>
      <c r="L166" s="454"/>
      <c r="M166" s="454"/>
      <c r="N166" s="454"/>
      <c r="O166" s="451"/>
      <c r="P166" s="451"/>
      <c r="Q166" s="451"/>
      <c r="R166" s="454"/>
      <c r="S166" s="454"/>
      <c r="T166" s="454"/>
      <c r="U166" s="454"/>
      <c r="V166" s="457"/>
      <c r="W166" s="454"/>
      <c r="X166" s="451"/>
      <c r="Y166" s="451"/>
      <c r="Z166" s="451"/>
    </row>
    <row r="167" ht="26.25" customHeight="1">
      <c r="A167" s="451"/>
      <c r="B167" s="452"/>
      <c r="C167" s="452"/>
      <c r="D167" s="452"/>
      <c r="E167" s="452"/>
      <c r="F167" s="459"/>
      <c r="G167" s="459"/>
      <c r="H167" s="452"/>
      <c r="I167" s="465"/>
      <c r="J167" s="465"/>
      <c r="K167" s="454"/>
      <c r="L167" s="454"/>
      <c r="M167" s="454"/>
      <c r="N167" s="454"/>
      <c r="O167" s="451"/>
      <c r="P167" s="451"/>
      <c r="Q167" s="451"/>
      <c r="R167" s="454"/>
      <c r="S167" s="454"/>
      <c r="T167" s="454"/>
      <c r="U167" s="454"/>
      <c r="V167" s="457"/>
      <c r="W167" s="454"/>
      <c r="X167" s="451"/>
      <c r="Y167" s="451"/>
      <c r="Z167" s="451"/>
    </row>
    <row r="168" ht="26.25" customHeight="1">
      <c r="A168" s="451"/>
      <c r="B168" s="452"/>
      <c r="C168" s="452"/>
      <c r="D168" s="452"/>
      <c r="E168" s="452"/>
      <c r="F168" s="459"/>
      <c r="G168" s="459"/>
      <c r="H168" s="452"/>
      <c r="I168" s="465"/>
      <c r="J168" s="465"/>
      <c r="K168" s="454"/>
      <c r="L168" s="454"/>
      <c r="M168" s="454"/>
      <c r="N168" s="454"/>
      <c r="O168" s="451"/>
      <c r="P168" s="451"/>
      <c r="Q168" s="451"/>
      <c r="R168" s="454"/>
      <c r="S168" s="454"/>
      <c r="T168" s="454"/>
      <c r="U168" s="454"/>
      <c r="V168" s="457"/>
      <c r="W168" s="454"/>
      <c r="X168" s="451"/>
      <c r="Y168" s="451"/>
      <c r="Z168" s="451"/>
    </row>
    <row r="169" ht="26.25" customHeight="1">
      <c r="A169" s="451"/>
      <c r="B169" s="452"/>
      <c r="C169" s="452"/>
      <c r="D169" s="452"/>
      <c r="E169" s="452"/>
      <c r="F169" s="459"/>
      <c r="G169" s="459"/>
      <c r="H169" s="452"/>
      <c r="I169" s="465"/>
      <c r="J169" s="465"/>
      <c r="K169" s="454"/>
      <c r="L169" s="454"/>
      <c r="M169" s="454"/>
      <c r="N169" s="454"/>
      <c r="O169" s="451"/>
      <c r="P169" s="451"/>
      <c r="Q169" s="451"/>
      <c r="R169" s="454"/>
      <c r="S169" s="454"/>
      <c r="T169" s="454"/>
      <c r="U169" s="454"/>
      <c r="V169" s="457"/>
      <c r="W169" s="454"/>
      <c r="X169" s="451"/>
      <c r="Y169" s="451"/>
      <c r="Z169" s="451"/>
    </row>
    <row r="170" ht="26.25" customHeight="1">
      <c r="A170" s="451"/>
      <c r="B170" s="452"/>
      <c r="C170" s="452"/>
      <c r="D170" s="452"/>
      <c r="E170" s="452"/>
      <c r="F170" s="459"/>
      <c r="G170" s="459"/>
      <c r="H170" s="452"/>
      <c r="I170" s="465"/>
      <c r="J170" s="465"/>
      <c r="K170" s="454"/>
      <c r="L170" s="454"/>
      <c r="M170" s="454"/>
      <c r="N170" s="454"/>
      <c r="O170" s="451"/>
      <c r="P170" s="451"/>
      <c r="Q170" s="451"/>
      <c r="R170" s="454"/>
      <c r="S170" s="454"/>
      <c r="T170" s="454"/>
      <c r="U170" s="454"/>
      <c r="V170" s="457"/>
      <c r="W170" s="454"/>
      <c r="X170" s="451"/>
      <c r="Y170" s="451"/>
      <c r="Z170" s="451"/>
    </row>
    <row r="171" ht="26.25" customHeight="1">
      <c r="A171" s="451"/>
      <c r="B171" s="452"/>
      <c r="C171" s="484"/>
      <c r="D171" s="452"/>
      <c r="E171" s="484"/>
      <c r="F171" s="485"/>
      <c r="G171" s="485"/>
      <c r="H171" s="484"/>
      <c r="I171" s="465"/>
      <c r="J171" s="465"/>
      <c r="K171" s="454"/>
      <c r="L171" s="454"/>
      <c r="M171" s="454"/>
      <c r="N171" s="454"/>
      <c r="O171" s="451"/>
      <c r="P171" s="451"/>
      <c r="Q171" s="451"/>
      <c r="R171" s="454"/>
      <c r="S171" s="454"/>
      <c r="T171" s="454"/>
      <c r="U171" s="454"/>
      <c r="V171" s="457"/>
      <c r="W171" s="454"/>
      <c r="X171" s="451"/>
      <c r="Y171" s="451"/>
      <c r="Z171" s="451"/>
    </row>
    <row r="172" ht="26.25" customHeight="1">
      <c r="A172" s="451"/>
      <c r="B172" s="484"/>
      <c r="C172" s="484"/>
      <c r="D172" s="484"/>
      <c r="E172" s="484"/>
      <c r="F172" s="485"/>
      <c r="G172" s="485"/>
      <c r="H172" s="484"/>
      <c r="I172" s="465"/>
      <c r="J172" s="465"/>
      <c r="K172" s="454"/>
      <c r="L172" s="454"/>
      <c r="M172" s="454"/>
      <c r="N172" s="454"/>
      <c r="O172" s="451"/>
      <c r="P172" s="451"/>
      <c r="Q172" s="451"/>
      <c r="R172" s="454"/>
      <c r="S172" s="454"/>
      <c r="T172" s="454"/>
      <c r="U172" s="454"/>
      <c r="V172" s="457"/>
      <c r="W172" s="454"/>
      <c r="X172" s="451"/>
      <c r="Y172" s="451"/>
      <c r="Z172" s="451"/>
    </row>
    <row r="173" ht="26.25" customHeight="1">
      <c r="A173" s="451"/>
      <c r="B173" s="484"/>
      <c r="C173" s="484"/>
      <c r="D173" s="484"/>
      <c r="E173" s="484"/>
      <c r="F173" s="485"/>
      <c r="G173" s="485"/>
      <c r="H173" s="484"/>
      <c r="I173" s="465"/>
      <c r="J173" s="465"/>
      <c r="K173" s="454"/>
      <c r="L173" s="454"/>
      <c r="M173" s="454"/>
      <c r="N173" s="454"/>
      <c r="O173" s="451"/>
      <c r="P173" s="451"/>
      <c r="Q173" s="451"/>
      <c r="R173" s="454"/>
      <c r="S173" s="454"/>
      <c r="T173" s="454"/>
      <c r="U173" s="454"/>
      <c r="V173" s="457"/>
      <c r="W173" s="454"/>
      <c r="X173" s="451"/>
      <c r="Y173" s="451"/>
      <c r="Z173" s="451"/>
    </row>
    <row r="174" ht="26.25" customHeight="1">
      <c r="A174" s="451"/>
      <c r="B174" s="484"/>
      <c r="C174" s="484"/>
      <c r="D174" s="484"/>
      <c r="E174" s="484"/>
      <c r="F174" s="485"/>
      <c r="G174" s="485"/>
      <c r="H174" s="484"/>
      <c r="I174" s="465"/>
      <c r="J174" s="465"/>
      <c r="K174" s="454"/>
      <c r="L174" s="454"/>
      <c r="M174" s="454"/>
      <c r="N174" s="454"/>
      <c r="O174" s="451"/>
      <c r="P174" s="451"/>
      <c r="Q174" s="451"/>
      <c r="R174" s="454"/>
      <c r="S174" s="454"/>
      <c r="T174" s="454"/>
      <c r="U174" s="454"/>
      <c r="V174" s="457"/>
      <c r="W174" s="454"/>
      <c r="X174" s="451"/>
      <c r="Y174" s="451"/>
      <c r="Z174" s="451"/>
    </row>
    <row r="175" ht="26.25" customHeight="1">
      <c r="A175" s="451"/>
      <c r="B175" s="484"/>
      <c r="C175" s="484"/>
      <c r="D175" s="484"/>
      <c r="E175" s="484"/>
      <c r="F175" s="485"/>
      <c r="G175" s="485"/>
      <c r="H175" s="484"/>
      <c r="I175" s="465"/>
      <c r="J175" s="465"/>
      <c r="K175" s="454"/>
      <c r="L175" s="454"/>
      <c r="M175" s="454"/>
      <c r="N175" s="454"/>
      <c r="O175" s="451"/>
      <c r="P175" s="451"/>
      <c r="Q175" s="451"/>
      <c r="R175" s="454"/>
      <c r="S175" s="454"/>
      <c r="T175" s="454"/>
      <c r="U175" s="454"/>
      <c r="V175" s="457"/>
      <c r="W175" s="454"/>
      <c r="X175" s="451"/>
      <c r="Y175" s="451"/>
      <c r="Z175" s="451"/>
    </row>
    <row r="176" ht="26.25" customHeight="1">
      <c r="A176" s="451"/>
      <c r="B176" s="484"/>
      <c r="C176" s="484"/>
      <c r="D176" s="484"/>
      <c r="E176" s="484"/>
      <c r="F176" s="485"/>
      <c r="G176" s="485"/>
      <c r="H176" s="484"/>
      <c r="I176" s="465"/>
      <c r="J176" s="465"/>
      <c r="K176" s="454"/>
      <c r="L176" s="454"/>
      <c r="M176" s="454"/>
      <c r="N176" s="454"/>
      <c r="O176" s="451"/>
      <c r="P176" s="451"/>
      <c r="Q176" s="451"/>
      <c r="R176" s="454"/>
      <c r="S176" s="454"/>
      <c r="T176" s="454"/>
      <c r="U176" s="454"/>
      <c r="V176" s="457"/>
      <c r="W176" s="454"/>
      <c r="X176" s="451"/>
      <c r="Y176" s="451"/>
      <c r="Z176" s="451"/>
    </row>
    <row r="177" ht="26.25" customHeight="1">
      <c r="A177" s="451"/>
      <c r="B177" s="484"/>
      <c r="C177" s="484"/>
      <c r="D177" s="484"/>
      <c r="E177" s="484"/>
      <c r="F177" s="485"/>
      <c r="G177" s="485"/>
      <c r="H177" s="484"/>
      <c r="I177" s="465"/>
      <c r="J177" s="465"/>
      <c r="K177" s="454"/>
      <c r="L177" s="454"/>
      <c r="M177" s="454"/>
      <c r="N177" s="454"/>
      <c r="O177" s="451"/>
      <c r="P177" s="451"/>
      <c r="Q177" s="451"/>
      <c r="R177" s="454"/>
      <c r="S177" s="454"/>
      <c r="T177" s="454"/>
      <c r="U177" s="454"/>
      <c r="V177" s="457"/>
      <c r="W177" s="454"/>
      <c r="X177" s="451"/>
      <c r="Y177" s="451"/>
      <c r="Z177" s="451"/>
    </row>
    <row r="178" ht="26.25" customHeight="1">
      <c r="A178" s="451"/>
      <c r="B178" s="484"/>
      <c r="C178" s="484"/>
      <c r="D178" s="484"/>
      <c r="E178" s="484"/>
      <c r="F178" s="485"/>
      <c r="G178" s="485"/>
      <c r="H178" s="484"/>
      <c r="I178" s="465"/>
      <c r="J178" s="465"/>
      <c r="K178" s="454"/>
      <c r="L178" s="454"/>
      <c r="M178" s="454"/>
      <c r="N178" s="454"/>
      <c r="O178" s="451"/>
      <c r="P178" s="451"/>
      <c r="Q178" s="451"/>
      <c r="R178" s="454"/>
      <c r="S178" s="454"/>
      <c r="T178" s="454"/>
      <c r="U178" s="454"/>
      <c r="V178" s="457"/>
      <c r="W178" s="454"/>
      <c r="X178" s="451"/>
      <c r="Y178" s="451"/>
      <c r="Z178" s="451"/>
    </row>
    <row r="179" ht="26.25" customHeight="1">
      <c r="A179" s="451"/>
      <c r="B179" s="484"/>
      <c r="C179" s="484"/>
      <c r="D179" s="484"/>
      <c r="E179" s="484"/>
      <c r="F179" s="485"/>
      <c r="G179" s="485"/>
      <c r="H179" s="484"/>
      <c r="I179" s="465"/>
      <c r="J179" s="465"/>
      <c r="K179" s="454"/>
      <c r="L179" s="454"/>
      <c r="M179" s="454"/>
      <c r="N179" s="454"/>
      <c r="O179" s="451"/>
      <c r="P179" s="451"/>
      <c r="Q179" s="451"/>
      <c r="R179" s="454"/>
      <c r="S179" s="454"/>
      <c r="T179" s="454"/>
      <c r="U179" s="454"/>
      <c r="V179" s="457"/>
      <c r="W179" s="454"/>
      <c r="X179" s="451"/>
      <c r="Y179" s="451"/>
      <c r="Z179" s="451"/>
    </row>
    <row r="180" ht="26.25" customHeight="1">
      <c r="A180" s="451"/>
      <c r="B180" s="484"/>
      <c r="C180" s="484"/>
      <c r="D180" s="484"/>
      <c r="E180" s="484"/>
      <c r="F180" s="485"/>
      <c r="G180" s="485"/>
      <c r="H180" s="484"/>
      <c r="I180" s="465"/>
      <c r="J180" s="465"/>
      <c r="K180" s="454"/>
      <c r="L180" s="454"/>
      <c r="M180" s="454"/>
      <c r="N180" s="454"/>
      <c r="O180" s="451"/>
      <c r="P180" s="451"/>
      <c r="Q180" s="451"/>
      <c r="R180" s="454"/>
      <c r="S180" s="454"/>
      <c r="T180" s="454"/>
      <c r="U180" s="454"/>
      <c r="V180" s="457"/>
      <c r="W180" s="454"/>
      <c r="X180" s="451"/>
      <c r="Y180" s="451"/>
      <c r="Z180" s="451"/>
    </row>
    <row r="181" ht="26.25" customHeight="1">
      <c r="A181" s="451"/>
      <c r="B181" s="484"/>
      <c r="C181" s="484"/>
      <c r="D181" s="484"/>
      <c r="E181" s="484"/>
      <c r="F181" s="485"/>
      <c r="G181" s="485"/>
      <c r="H181" s="484"/>
      <c r="I181" s="465"/>
      <c r="J181" s="465"/>
      <c r="K181" s="454"/>
      <c r="L181" s="454"/>
      <c r="M181" s="454"/>
      <c r="N181" s="454"/>
      <c r="O181" s="451"/>
      <c r="P181" s="451"/>
      <c r="Q181" s="451"/>
      <c r="R181" s="454"/>
      <c r="S181" s="454"/>
      <c r="T181" s="454"/>
      <c r="U181" s="454"/>
      <c r="V181" s="457"/>
      <c r="W181" s="454"/>
      <c r="X181" s="451"/>
      <c r="Y181" s="451"/>
      <c r="Z181" s="451"/>
    </row>
    <row r="182" ht="26.25" customHeight="1">
      <c r="A182" s="451"/>
      <c r="B182" s="484"/>
      <c r="C182" s="484"/>
      <c r="D182" s="484"/>
      <c r="E182" s="484"/>
      <c r="F182" s="485"/>
      <c r="G182" s="485"/>
      <c r="H182" s="484"/>
      <c r="I182" s="465"/>
      <c r="J182" s="465"/>
      <c r="K182" s="454"/>
      <c r="L182" s="454"/>
      <c r="M182" s="454"/>
      <c r="N182" s="454"/>
      <c r="O182" s="451"/>
      <c r="P182" s="451"/>
      <c r="Q182" s="451"/>
      <c r="R182" s="454"/>
      <c r="S182" s="454"/>
      <c r="T182" s="454"/>
      <c r="U182" s="454"/>
      <c r="V182" s="457"/>
      <c r="W182" s="454"/>
      <c r="X182" s="451"/>
      <c r="Y182" s="451"/>
      <c r="Z182" s="451"/>
    </row>
    <row r="183" ht="26.25" customHeight="1">
      <c r="A183" s="451"/>
      <c r="B183" s="484"/>
      <c r="C183" s="484"/>
      <c r="D183" s="484"/>
      <c r="E183" s="484"/>
      <c r="F183" s="485"/>
      <c r="G183" s="485"/>
      <c r="H183" s="484"/>
      <c r="I183" s="465"/>
      <c r="J183" s="465"/>
      <c r="K183" s="454"/>
      <c r="L183" s="454"/>
      <c r="M183" s="454"/>
      <c r="N183" s="454"/>
      <c r="O183" s="451"/>
      <c r="P183" s="451"/>
      <c r="Q183" s="451"/>
      <c r="R183" s="454"/>
      <c r="S183" s="454"/>
      <c r="T183" s="454"/>
      <c r="U183" s="454"/>
      <c r="V183" s="457"/>
      <c r="W183" s="454"/>
      <c r="X183" s="451"/>
      <c r="Y183" s="451"/>
      <c r="Z183" s="451"/>
    </row>
    <row r="184" ht="26.25" customHeight="1">
      <c r="A184" s="451"/>
      <c r="B184" s="484"/>
      <c r="C184" s="484"/>
      <c r="D184" s="484"/>
      <c r="E184" s="484"/>
      <c r="F184" s="485"/>
      <c r="G184" s="485"/>
      <c r="H184" s="484"/>
      <c r="I184" s="465"/>
      <c r="J184" s="465"/>
      <c r="K184" s="454"/>
      <c r="L184" s="454"/>
      <c r="M184" s="454"/>
      <c r="N184" s="454"/>
      <c r="O184" s="451"/>
      <c r="P184" s="451"/>
      <c r="Q184" s="451"/>
      <c r="R184" s="454"/>
      <c r="S184" s="454"/>
      <c r="T184" s="454"/>
      <c r="U184" s="454"/>
      <c r="V184" s="457"/>
      <c r="W184" s="454"/>
      <c r="X184" s="451"/>
      <c r="Y184" s="451"/>
      <c r="Z184" s="451"/>
    </row>
    <row r="185" ht="26.25" customHeight="1">
      <c r="A185" s="451"/>
      <c r="B185" s="484"/>
      <c r="C185" s="484"/>
      <c r="D185" s="484"/>
      <c r="E185" s="484"/>
      <c r="F185" s="485"/>
      <c r="G185" s="485"/>
      <c r="H185" s="484"/>
      <c r="I185" s="465"/>
      <c r="J185" s="465"/>
      <c r="K185" s="454"/>
      <c r="L185" s="454"/>
      <c r="M185" s="454"/>
      <c r="N185" s="454"/>
      <c r="O185" s="451"/>
      <c r="P185" s="451"/>
      <c r="Q185" s="451"/>
      <c r="R185" s="454"/>
      <c r="S185" s="454"/>
      <c r="T185" s="454"/>
      <c r="U185" s="454"/>
      <c r="V185" s="457"/>
      <c r="W185" s="454"/>
      <c r="X185" s="451"/>
      <c r="Y185" s="451"/>
      <c r="Z185" s="451"/>
    </row>
    <row r="186" ht="26.25" customHeight="1">
      <c r="A186" s="451"/>
      <c r="B186" s="484"/>
      <c r="C186" s="484"/>
      <c r="D186" s="484"/>
      <c r="E186" s="484"/>
      <c r="F186" s="485"/>
      <c r="G186" s="485"/>
      <c r="H186" s="484"/>
      <c r="I186" s="465"/>
      <c r="J186" s="465"/>
      <c r="K186" s="454"/>
      <c r="L186" s="454"/>
      <c r="M186" s="454"/>
      <c r="N186" s="454"/>
      <c r="O186" s="451"/>
      <c r="P186" s="451"/>
      <c r="Q186" s="451"/>
      <c r="R186" s="454"/>
      <c r="S186" s="454"/>
      <c r="T186" s="454"/>
      <c r="U186" s="454"/>
      <c r="V186" s="457"/>
      <c r="W186" s="454"/>
      <c r="X186" s="451"/>
      <c r="Y186" s="451"/>
      <c r="Z186" s="451"/>
    </row>
    <row r="187" ht="26.25" customHeight="1">
      <c r="A187" s="451"/>
      <c r="B187" s="484"/>
      <c r="C187" s="484"/>
      <c r="D187" s="484"/>
      <c r="E187" s="484"/>
      <c r="F187" s="485"/>
      <c r="G187" s="485"/>
      <c r="H187" s="484"/>
      <c r="I187" s="465"/>
      <c r="J187" s="465"/>
      <c r="K187" s="454"/>
      <c r="L187" s="454"/>
      <c r="M187" s="454"/>
      <c r="N187" s="454"/>
      <c r="O187" s="451"/>
      <c r="P187" s="451"/>
      <c r="Q187" s="451"/>
      <c r="R187" s="454"/>
      <c r="S187" s="454"/>
      <c r="T187" s="454"/>
      <c r="U187" s="454"/>
      <c r="V187" s="457"/>
      <c r="W187" s="454"/>
      <c r="X187" s="451"/>
      <c r="Y187" s="451"/>
      <c r="Z187" s="451"/>
    </row>
    <row r="188" ht="26.25" customHeight="1">
      <c r="A188" s="451"/>
      <c r="B188" s="484"/>
      <c r="C188" s="484"/>
      <c r="D188" s="484"/>
      <c r="E188" s="484"/>
      <c r="F188" s="485"/>
      <c r="G188" s="485"/>
      <c r="H188" s="484"/>
      <c r="I188" s="465"/>
      <c r="J188" s="465"/>
      <c r="K188" s="454"/>
      <c r="L188" s="454"/>
      <c r="M188" s="454"/>
      <c r="N188" s="454"/>
      <c r="O188" s="451"/>
      <c r="P188" s="451"/>
      <c r="Q188" s="451"/>
      <c r="R188" s="454"/>
      <c r="S188" s="454"/>
      <c r="T188" s="454"/>
      <c r="U188" s="454"/>
      <c r="V188" s="457"/>
      <c r="W188" s="454"/>
      <c r="X188" s="451"/>
      <c r="Y188" s="451"/>
      <c r="Z188" s="451"/>
    </row>
    <row r="189" ht="26.25" customHeight="1">
      <c r="A189" s="451"/>
      <c r="B189" s="484"/>
      <c r="C189" s="484"/>
      <c r="D189" s="484"/>
      <c r="E189" s="484"/>
      <c r="F189" s="485"/>
      <c r="G189" s="485"/>
      <c r="H189" s="484"/>
      <c r="I189" s="465"/>
      <c r="J189" s="465"/>
      <c r="K189" s="454"/>
      <c r="L189" s="454"/>
      <c r="M189" s="454"/>
      <c r="N189" s="454"/>
      <c r="O189" s="451"/>
      <c r="P189" s="451"/>
      <c r="Q189" s="451"/>
      <c r="R189" s="454"/>
      <c r="S189" s="454"/>
      <c r="T189" s="454"/>
      <c r="U189" s="454"/>
      <c r="V189" s="457"/>
      <c r="W189" s="454"/>
      <c r="X189" s="451"/>
      <c r="Y189" s="451"/>
      <c r="Z189" s="451"/>
    </row>
    <row r="190" ht="26.25" customHeight="1">
      <c r="A190" s="451"/>
      <c r="B190" s="486"/>
      <c r="C190" s="486"/>
      <c r="D190" s="486"/>
      <c r="E190" s="486"/>
      <c r="F190" s="487"/>
      <c r="G190" s="487"/>
      <c r="H190" s="486"/>
      <c r="I190" s="488"/>
      <c r="J190" s="488"/>
      <c r="K190" s="454"/>
      <c r="L190" s="454"/>
      <c r="M190" s="454"/>
      <c r="N190" s="454"/>
      <c r="O190" s="451"/>
      <c r="P190" s="451"/>
      <c r="Q190" s="451"/>
      <c r="R190" s="454"/>
      <c r="S190" s="454"/>
      <c r="T190" s="454"/>
      <c r="U190" s="454"/>
      <c r="V190" s="457"/>
      <c r="W190" s="454"/>
      <c r="X190" s="451"/>
      <c r="Y190" s="451"/>
      <c r="Z190" s="451"/>
    </row>
    <row r="191" ht="26.25" customHeight="1">
      <c r="A191" s="451"/>
      <c r="B191" s="486"/>
      <c r="C191" s="486"/>
      <c r="D191" s="486"/>
      <c r="E191" s="486"/>
      <c r="F191" s="487"/>
      <c r="G191" s="487"/>
      <c r="H191" s="486"/>
      <c r="I191" s="488"/>
      <c r="J191" s="488"/>
      <c r="K191" s="454"/>
      <c r="L191" s="454"/>
      <c r="M191" s="454"/>
      <c r="N191" s="454"/>
      <c r="O191" s="451"/>
      <c r="P191" s="451"/>
      <c r="Q191" s="451"/>
      <c r="R191" s="454"/>
      <c r="S191" s="454"/>
      <c r="T191" s="454"/>
      <c r="U191" s="454"/>
      <c r="V191" s="454"/>
      <c r="W191" s="454"/>
      <c r="X191" s="451"/>
      <c r="Y191" s="451"/>
      <c r="Z191" s="451"/>
    </row>
    <row r="192" ht="26.25" customHeight="1">
      <c r="A192" s="451"/>
      <c r="B192" s="486"/>
      <c r="C192" s="486"/>
      <c r="D192" s="486"/>
      <c r="E192" s="486"/>
      <c r="F192" s="487"/>
      <c r="G192" s="487"/>
      <c r="H192" s="486"/>
      <c r="I192" s="488"/>
      <c r="J192" s="488"/>
      <c r="K192" s="454"/>
      <c r="L192" s="454"/>
      <c r="M192" s="454"/>
      <c r="N192" s="454"/>
      <c r="O192" s="451"/>
      <c r="P192" s="451"/>
      <c r="Q192" s="451"/>
      <c r="R192" s="454"/>
      <c r="S192" s="454"/>
      <c r="T192" s="454"/>
      <c r="U192" s="454"/>
      <c r="V192" s="454"/>
      <c r="W192" s="454"/>
      <c r="X192" s="451"/>
      <c r="Y192" s="451"/>
      <c r="Z192" s="451"/>
    </row>
    <row r="193" ht="26.25" customHeight="1">
      <c r="A193" s="451"/>
      <c r="B193" s="486"/>
      <c r="C193" s="486"/>
      <c r="D193" s="486"/>
      <c r="E193" s="486"/>
      <c r="F193" s="487"/>
      <c r="G193" s="487"/>
      <c r="H193" s="486"/>
      <c r="I193" s="488"/>
      <c r="J193" s="488"/>
      <c r="K193" s="454"/>
      <c r="L193" s="454"/>
      <c r="M193" s="454"/>
      <c r="N193" s="454"/>
      <c r="O193" s="451"/>
      <c r="P193" s="451"/>
      <c r="Q193" s="451"/>
      <c r="R193" s="454"/>
      <c r="S193" s="454"/>
      <c r="T193" s="454"/>
      <c r="U193" s="454"/>
      <c r="V193" s="454"/>
      <c r="W193" s="454"/>
      <c r="X193" s="451"/>
      <c r="Y193" s="451"/>
      <c r="Z193" s="451"/>
    </row>
    <row r="194" ht="26.25" customHeight="1">
      <c r="A194" s="451"/>
      <c r="B194" s="486"/>
      <c r="C194" s="486"/>
      <c r="D194" s="486"/>
      <c r="E194" s="486"/>
      <c r="F194" s="487"/>
      <c r="G194" s="487"/>
      <c r="H194" s="486"/>
      <c r="I194" s="488"/>
      <c r="J194" s="488"/>
      <c r="K194" s="454"/>
      <c r="L194" s="454"/>
      <c r="M194" s="454"/>
      <c r="N194" s="454"/>
      <c r="O194" s="451"/>
      <c r="P194" s="451"/>
      <c r="Q194" s="451"/>
      <c r="R194" s="454"/>
      <c r="S194" s="454"/>
      <c r="T194" s="454"/>
      <c r="U194" s="454"/>
      <c r="V194" s="454"/>
      <c r="W194" s="454"/>
      <c r="X194" s="451"/>
      <c r="Y194" s="451"/>
      <c r="Z194" s="451"/>
    </row>
    <row r="195" ht="26.25" customHeight="1">
      <c r="A195" s="451"/>
      <c r="B195" s="489"/>
      <c r="C195" s="489"/>
      <c r="D195" s="489"/>
      <c r="E195" s="489"/>
      <c r="F195" s="490"/>
      <c r="G195" s="490"/>
      <c r="H195" s="489"/>
      <c r="I195" s="491"/>
      <c r="J195" s="491"/>
      <c r="K195" s="454"/>
      <c r="L195" s="454"/>
      <c r="M195" s="454"/>
      <c r="N195" s="454"/>
      <c r="O195" s="451"/>
      <c r="P195" s="451"/>
      <c r="Q195" s="451"/>
      <c r="R195" s="454"/>
      <c r="S195" s="454"/>
      <c r="T195" s="454"/>
      <c r="U195" s="454"/>
      <c r="V195" s="454"/>
      <c r="W195" s="454"/>
      <c r="X195" s="451"/>
      <c r="Y195" s="451"/>
      <c r="Z195" s="451"/>
    </row>
    <row r="196" ht="26.25" customHeight="1">
      <c r="A196" s="451"/>
      <c r="B196" s="489"/>
      <c r="C196" s="489"/>
      <c r="D196" s="489"/>
      <c r="E196" s="489"/>
      <c r="F196" s="490"/>
      <c r="G196" s="490"/>
      <c r="H196" s="489"/>
      <c r="I196" s="491"/>
      <c r="J196" s="491"/>
      <c r="K196" s="454"/>
      <c r="L196" s="454"/>
      <c r="M196" s="454"/>
      <c r="N196" s="454"/>
      <c r="O196" s="451"/>
      <c r="P196" s="451"/>
      <c r="Q196" s="451"/>
      <c r="R196" s="454"/>
      <c r="S196" s="454"/>
      <c r="T196" s="454"/>
      <c r="U196" s="454"/>
      <c r="V196" s="454"/>
      <c r="W196" s="454"/>
      <c r="X196" s="451"/>
      <c r="Y196" s="451"/>
      <c r="Z196" s="451"/>
    </row>
    <row r="197" ht="26.25" customHeight="1">
      <c r="A197" s="451"/>
      <c r="B197" s="489"/>
      <c r="C197" s="489"/>
      <c r="D197" s="489"/>
      <c r="E197" s="489"/>
      <c r="F197" s="490"/>
      <c r="G197" s="490"/>
      <c r="H197" s="489"/>
      <c r="I197" s="491"/>
      <c r="J197" s="491"/>
      <c r="K197" s="454"/>
      <c r="L197" s="454"/>
      <c r="M197" s="454"/>
      <c r="N197" s="454"/>
      <c r="O197" s="451"/>
      <c r="P197" s="451"/>
      <c r="Q197" s="451"/>
      <c r="R197" s="454"/>
      <c r="S197" s="454"/>
      <c r="T197" s="454"/>
      <c r="U197" s="454"/>
      <c r="V197" s="454"/>
      <c r="W197" s="454"/>
      <c r="X197" s="451"/>
      <c r="Y197" s="451"/>
      <c r="Z197" s="451"/>
    </row>
    <row r="198" ht="26.25" customHeight="1">
      <c r="A198" s="451"/>
      <c r="B198" s="489"/>
      <c r="C198" s="489"/>
      <c r="D198" s="489"/>
      <c r="E198" s="489"/>
      <c r="F198" s="490"/>
      <c r="G198" s="490"/>
      <c r="H198" s="489"/>
      <c r="I198" s="491"/>
      <c r="J198" s="491"/>
      <c r="K198" s="454"/>
      <c r="L198" s="454"/>
      <c r="M198" s="454"/>
      <c r="N198" s="454"/>
      <c r="O198" s="451"/>
      <c r="P198" s="451"/>
      <c r="Q198" s="451"/>
      <c r="R198" s="454"/>
      <c r="S198" s="454"/>
      <c r="T198" s="454"/>
      <c r="U198" s="454"/>
      <c r="V198" s="454"/>
      <c r="W198" s="454"/>
      <c r="X198" s="451"/>
      <c r="Y198" s="451"/>
      <c r="Z198" s="451"/>
    </row>
    <row r="199" ht="26.25" customHeight="1">
      <c r="A199" s="451"/>
      <c r="B199" s="489"/>
      <c r="C199" s="489"/>
      <c r="D199" s="489"/>
      <c r="E199" s="489"/>
      <c r="F199" s="490"/>
      <c r="G199" s="490"/>
      <c r="H199" s="489"/>
      <c r="I199" s="491"/>
      <c r="J199" s="491"/>
      <c r="K199" s="454"/>
      <c r="L199" s="454"/>
      <c r="M199" s="454"/>
      <c r="N199" s="454"/>
      <c r="O199" s="451"/>
      <c r="P199" s="451"/>
      <c r="Q199" s="451"/>
      <c r="R199" s="454"/>
      <c r="S199" s="454"/>
      <c r="T199" s="454"/>
      <c r="U199" s="454"/>
      <c r="V199" s="454"/>
      <c r="W199" s="454"/>
      <c r="X199" s="451"/>
      <c r="Y199" s="451"/>
      <c r="Z199" s="451"/>
    </row>
    <row r="200" ht="26.25" customHeight="1">
      <c r="A200" s="451"/>
      <c r="B200" s="489"/>
      <c r="C200" s="489"/>
      <c r="D200" s="489"/>
      <c r="E200" s="489"/>
      <c r="F200" s="490"/>
      <c r="G200" s="490"/>
      <c r="H200" s="489"/>
      <c r="I200" s="491"/>
      <c r="J200" s="491"/>
      <c r="K200" s="454"/>
      <c r="L200" s="454"/>
      <c r="M200" s="454"/>
      <c r="N200" s="454"/>
      <c r="O200" s="451"/>
      <c r="P200" s="451"/>
      <c r="Q200" s="451"/>
      <c r="R200" s="454"/>
      <c r="S200" s="454"/>
      <c r="T200" s="454"/>
      <c r="U200" s="454"/>
      <c r="V200" s="454"/>
      <c r="W200" s="454"/>
      <c r="X200" s="451"/>
      <c r="Y200" s="451"/>
      <c r="Z200" s="451"/>
    </row>
    <row r="201" ht="26.25" customHeight="1">
      <c r="A201" s="451"/>
      <c r="B201" s="489"/>
      <c r="C201" s="489"/>
      <c r="D201" s="489"/>
      <c r="E201" s="489"/>
      <c r="F201" s="490"/>
      <c r="G201" s="490"/>
      <c r="H201" s="489"/>
      <c r="I201" s="491"/>
      <c r="J201" s="491"/>
      <c r="K201" s="454"/>
      <c r="L201" s="454"/>
      <c r="M201" s="454"/>
      <c r="N201" s="454"/>
      <c r="O201" s="451"/>
      <c r="P201" s="451"/>
      <c r="Q201" s="451"/>
      <c r="R201" s="454"/>
      <c r="S201" s="454"/>
      <c r="T201" s="454"/>
      <c r="U201" s="454"/>
      <c r="V201" s="454"/>
      <c r="W201" s="454"/>
      <c r="X201" s="451"/>
      <c r="Y201" s="451"/>
      <c r="Z201" s="451"/>
    </row>
    <row r="202" ht="26.25" customHeight="1">
      <c r="A202" s="451"/>
      <c r="B202" s="489"/>
      <c r="C202" s="489"/>
      <c r="D202" s="489"/>
      <c r="E202" s="489"/>
      <c r="F202" s="490"/>
      <c r="G202" s="490"/>
      <c r="H202" s="489"/>
      <c r="I202" s="491"/>
      <c r="J202" s="491"/>
      <c r="K202" s="454"/>
      <c r="L202" s="454"/>
      <c r="M202" s="454"/>
      <c r="N202" s="454"/>
      <c r="O202" s="451"/>
      <c r="P202" s="451"/>
      <c r="Q202" s="451"/>
      <c r="R202" s="454"/>
      <c r="S202" s="454"/>
      <c r="T202" s="454"/>
      <c r="U202" s="454"/>
      <c r="V202" s="454"/>
      <c r="W202" s="454"/>
      <c r="X202" s="451"/>
      <c r="Y202" s="451"/>
      <c r="Z202" s="451"/>
    </row>
    <row r="203" ht="26.25" customHeight="1">
      <c r="A203" s="451"/>
      <c r="B203" s="489"/>
      <c r="C203" s="489"/>
      <c r="D203" s="489"/>
      <c r="E203" s="489"/>
      <c r="F203" s="490"/>
      <c r="G203" s="490"/>
      <c r="H203" s="489"/>
      <c r="I203" s="491"/>
      <c r="J203" s="491"/>
      <c r="K203" s="454"/>
      <c r="L203" s="454"/>
      <c r="M203" s="454"/>
      <c r="N203" s="454"/>
      <c r="O203" s="451"/>
      <c r="P203" s="451"/>
      <c r="Q203" s="451"/>
      <c r="R203" s="454"/>
      <c r="S203" s="454"/>
      <c r="T203" s="454"/>
      <c r="U203" s="454"/>
      <c r="V203" s="454"/>
      <c r="W203" s="454"/>
      <c r="X203" s="451"/>
      <c r="Y203" s="451"/>
      <c r="Z203" s="451"/>
    </row>
    <row r="204" ht="26.25" customHeight="1">
      <c r="A204" s="451"/>
      <c r="B204" s="489"/>
      <c r="C204" s="489"/>
      <c r="D204" s="489"/>
      <c r="E204" s="489"/>
      <c r="F204" s="490"/>
      <c r="G204" s="490"/>
      <c r="H204" s="489"/>
      <c r="I204" s="491"/>
      <c r="J204" s="491"/>
      <c r="K204" s="454"/>
      <c r="L204" s="454"/>
      <c r="M204" s="454"/>
      <c r="N204" s="454"/>
      <c r="O204" s="451"/>
      <c r="P204" s="451"/>
      <c r="Q204" s="451"/>
      <c r="R204" s="454"/>
      <c r="S204" s="454"/>
      <c r="T204" s="454"/>
      <c r="U204" s="454"/>
      <c r="V204" s="454"/>
      <c r="W204" s="454"/>
      <c r="X204" s="451"/>
      <c r="Y204" s="451"/>
      <c r="Z204" s="451"/>
    </row>
    <row r="205" ht="26.25" customHeight="1">
      <c r="A205" s="451"/>
      <c r="B205" s="489"/>
      <c r="C205" s="489"/>
      <c r="D205" s="489"/>
      <c r="E205" s="489"/>
      <c r="F205" s="490"/>
      <c r="G205" s="490"/>
      <c r="H205" s="489"/>
      <c r="I205" s="491"/>
      <c r="J205" s="491"/>
      <c r="K205" s="454"/>
      <c r="L205" s="454"/>
      <c r="M205" s="454"/>
      <c r="N205" s="454"/>
      <c r="O205" s="451"/>
      <c r="P205" s="451"/>
      <c r="Q205" s="451"/>
      <c r="R205" s="454"/>
      <c r="S205" s="454"/>
      <c r="T205" s="454"/>
      <c r="U205" s="454"/>
      <c r="V205" s="454"/>
      <c r="W205" s="454"/>
      <c r="X205" s="451"/>
      <c r="Y205" s="451"/>
      <c r="Z205" s="451"/>
    </row>
    <row r="206" ht="26.25" customHeight="1">
      <c r="A206" s="451"/>
      <c r="B206" s="489"/>
      <c r="C206" s="489"/>
      <c r="D206" s="489"/>
      <c r="E206" s="489"/>
      <c r="F206" s="490"/>
      <c r="G206" s="490"/>
      <c r="H206" s="489"/>
      <c r="I206" s="491"/>
      <c r="J206" s="491"/>
      <c r="K206" s="454"/>
      <c r="L206" s="454"/>
      <c r="M206" s="454"/>
      <c r="N206" s="454"/>
      <c r="O206" s="451"/>
      <c r="P206" s="451"/>
      <c r="Q206" s="451"/>
      <c r="R206" s="454"/>
      <c r="S206" s="454"/>
      <c r="T206" s="454"/>
      <c r="U206" s="454"/>
      <c r="V206" s="454"/>
      <c r="W206" s="454"/>
      <c r="X206" s="451"/>
      <c r="Y206" s="451"/>
      <c r="Z206" s="451"/>
    </row>
    <row r="207" ht="26.25" customHeight="1">
      <c r="A207" s="451"/>
      <c r="B207" s="489"/>
      <c r="C207" s="489"/>
      <c r="D207" s="489"/>
      <c r="E207" s="489"/>
      <c r="F207" s="490"/>
      <c r="G207" s="490"/>
      <c r="H207" s="489"/>
      <c r="I207" s="491"/>
      <c r="J207" s="491"/>
      <c r="K207" s="454"/>
      <c r="L207" s="454"/>
      <c r="M207" s="454"/>
      <c r="N207" s="454"/>
      <c r="O207" s="451"/>
      <c r="P207" s="451"/>
      <c r="Q207" s="451"/>
      <c r="R207" s="454"/>
      <c r="S207" s="454"/>
      <c r="T207" s="454"/>
      <c r="U207" s="454"/>
      <c r="V207" s="454"/>
      <c r="W207" s="454"/>
      <c r="X207" s="451"/>
      <c r="Y207" s="451"/>
      <c r="Z207" s="451"/>
    </row>
    <row r="208" ht="26.25" customHeight="1">
      <c r="A208" s="451"/>
      <c r="B208" s="489"/>
      <c r="C208" s="489"/>
      <c r="D208" s="489"/>
      <c r="E208" s="489"/>
      <c r="F208" s="490"/>
      <c r="G208" s="490"/>
      <c r="H208" s="489"/>
      <c r="I208" s="491"/>
      <c r="J208" s="491"/>
      <c r="K208" s="454"/>
      <c r="L208" s="454"/>
      <c r="M208" s="454"/>
      <c r="N208" s="454"/>
      <c r="O208" s="451"/>
      <c r="P208" s="451"/>
      <c r="Q208" s="451"/>
      <c r="R208" s="454"/>
      <c r="S208" s="454"/>
      <c r="T208" s="454"/>
      <c r="U208" s="454"/>
      <c r="V208" s="454"/>
      <c r="W208" s="454"/>
      <c r="X208" s="451"/>
      <c r="Y208" s="451"/>
      <c r="Z208" s="451"/>
    </row>
    <row r="209" ht="26.25" customHeight="1">
      <c r="A209" s="451"/>
      <c r="B209" s="489"/>
      <c r="C209" s="489"/>
      <c r="D209" s="489"/>
      <c r="E209" s="489"/>
      <c r="F209" s="490"/>
      <c r="G209" s="490"/>
      <c r="H209" s="489"/>
      <c r="I209" s="491"/>
      <c r="J209" s="491"/>
      <c r="K209" s="454"/>
      <c r="L209" s="454"/>
      <c r="M209" s="454"/>
      <c r="N209" s="454"/>
      <c r="O209" s="451"/>
      <c r="P209" s="451"/>
      <c r="Q209" s="451"/>
      <c r="R209" s="454"/>
      <c r="S209" s="454"/>
      <c r="T209" s="454"/>
      <c r="U209" s="454"/>
      <c r="V209" s="454"/>
      <c r="W209" s="454"/>
      <c r="X209" s="451"/>
      <c r="Y209" s="451"/>
      <c r="Z209" s="451"/>
    </row>
    <row r="210" ht="26.25" customHeight="1">
      <c r="A210" s="451"/>
      <c r="B210" s="489"/>
      <c r="C210" s="489"/>
      <c r="D210" s="489"/>
      <c r="E210" s="489"/>
      <c r="F210" s="490"/>
      <c r="G210" s="490"/>
      <c r="H210" s="489"/>
      <c r="I210" s="491"/>
      <c r="J210" s="491"/>
      <c r="K210" s="454"/>
      <c r="L210" s="454"/>
      <c r="M210" s="454"/>
      <c r="N210" s="454"/>
      <c r="O210" s="451"/>
      <c r="P210" s="451"/>
      <c r="Q210" s="451"/>
      <c r="R210" s="454"/>
      <c r="S210" s="454"/>
      <c r="T210" s="454"/>
      <c r="U210" s="454"/>
      <c r="V210" s="454"/>
      <c r="W210" s="454"/>
      <c r="X210" s="451"/>
      <c r="Y210" s="451"/>
      <c r="Z210" s="451"/>
    </row>
    <row r="211" ht="26.25" customHeight="1">
      <c r="A211" s="451"/>
      <c r="B211" s="489"/>
      <c r="C211" s="489"/>
      <c r="D211" s="489"/>
      <c r="E211" s="489"/>
      <c r="F211" s="490"/>
      <c r="G211" s="490"/>
      <c r="H211" s="489"/>
      <c r="I211" s="491"/>
      <c r="J211" s="491"/>
      <c r="K211" s="454"/>
      <c r="L211" s="454"/>
      <c r="M211" s="454"/>
      <c r="N211" s="454"/>
      <c r="O211" s="451"/>
      <c r="P211" s="451"/>
      <c r="Q211" s="451"/>
      <c r="R211" s="454"/>
      <c r="S211" s="454"/>
      <c r="T211" s="454"/>
      <c r="U211" s="454"/>
      <c r="V211" s="454"/>
      <c r="W211" s="454"/>
      <c r="X211" s="451"/>
      <c r="Y211" s="451"/>
      <c r="Z211" s="451"/>
    </row>
    <row r="212" ht="26.25" customHeight="1">
      <c r="A212" s="451"/>
      <c r="B212" s="489"/>
      <c r="C212" s="489"/>
      <c r="D212" s="489"/>
      <c r="E212" s="489"/>
      <c r="F212" s="490"/>
      <c r="G212" s="490"/>
      <c r="H212" s="489"/>
      <c r="I212" s="491"/>
      <c r="J212" s="491"/>
      <c r="K212" s="454"/>
      <c r="L212" s="454"/>
      <c r="M212" s="454"/>
      <c r="N212" s="454"/>
      <c r="O212" s="451"/>
      <c r="P212" s="451"/>
      <c r="Q212" s="451"/>
      <c r="R212" s="454"/>
      <c r="S212" s="454"/>
      <c r="T212" s="454"/>
      <c r="U212" s="454"/>
      <c r="V212" s="454"/>
      <c r="W212" s="454"/>
      <c r="X212" s="451"/>
      <c r="Y212" s="451"/>
      <c r="Z212" s="451"/>
    </row>
    <row r="213" ht="26.25" customHeight="1">
      <c r="A213" s="451"/>
      <c r="B213" s="489"/>
      <c r="C213" s="489"/>
      <c r="D213" s="489"/>
      <c r="E213" s="489"/>
      <c r="F213" s="490"/>
      <c r="G213" s="490"/>
      <c r="H213" s="489"/>
      <c r="I213" s="491"/>
      <c r="J213" s="491"/>
      <c r="K213" s="454"/>
      <c r="L213" s="454"/>
      <c r="M213" s="454"/>
      <c r="N213" s="454"/>
      <c r="O213" s="451"/>
      <c r="P213" s="451"/>
      <c r="Q213" s="451"/>
      <c r="R213" s="454"/>
      <c r="S213" s="454"/>
      <c r="T213" s="454"/>
      <c r="U213" s="454"/>
      <c r="V213" s="454"/>
      <c r="W213" s="454"/>
      <c r="X213" s="451"/>
      <c r="Y213" s="451"/>
      <c r="Z213" s="451"/>
    </row>
    <row r="214" ht="26.25" customHeight="1">
      <c r="A214" s="451"/>
      <c r="B214" s="489"/>
      <c r="C214" s="489"/>
      <c r="D214" s="489"/>
      <c r="E214" s="489"/>
      <c r="F214" s="490"/>
      <c r="G214" s="490"/>
      <c r="H214" s="489"/>
      <c r="I214" s="491"/>
      <c r="J214" s="491"/>
      <c r="K214" s="454"/>
      <c r="L214" s="454"/>
      <c r="M214" s="454"/>
      <c r="N214" s="454"/>
      <c r="O214" s="451"/>
      <c r="P214" s="451"/>
      <c r="Q214" s="451"/>
      <c r="R214" s="454"/>
      <c r="S214" s="454"/>
      <c r="T214" s="454"/>
      <c r="U214" s="454"/>
      <c r="V214" s="454"/>
      <c r="W214" s="454"/>
      <c r="X214" s="451"/>
      <c r="Y214" s="451"/>
      <c r="Z214" s="451"/>
    </row>
    <row r="215" ht="26.25" customHeight="1">
      <c r="A215" s="451"/>
      <c r="B215" s="489"/>
      <c r="C215" s="489"/>
      <c r="D215" s="489"/>
      <c r="E215" s="489"/>
      <c r="F215" s="490"/>
      <c r="G215" s="490"/>
      <c r="H215" s="489"/>
      <c r="I215" s="491"/>
      <c r="J215" s="491"/>
      <c r="K215" s="454"/>
      <c r="L215" s="454"/>
      <c r="M215" s="454"/>
      <c r="N215" s="454"/>
      <c r="O215" s="451"/>
      <c r="P215" s="451"/>
      <c r="Q215" s="451"/>
      <c r="R215" s="454"/>
      <c r="S215" s="454"/>
      <c r="T215" s="454"/>
      <c r="U215" s="454"/>
      <c r="V215" s="454"/>
      <c r="W215" s="454"/>
      <c r="X215" s="451"/>
      <c r="Y215" s="451"/>
      <c r="Z215" s="451"/>
    </row>
    <row r="216" ht="26.25" customHeight="1">
      <c r="A216" s="451"/>
      <c r="B216" s="489"/>
      <c r="C216" s="489"/>
      <c r="D216" s="489"/>
      <c r="E216" s="489"/>
      <c r="F216" s="490"/>
      <c r="G216" s="490"/>
      <c r="H216" s="489"/>
      <c r="I216" s="491"/>
      <c r="J216" s="491"/>
      <c r="K216" s="454"/>
      <c r="L216" s="454"/>
      <c r="M216" s="454"/>
      <c r="N216" s="454"/>
      <c r="O216" s="451"/>
      <c r="P216" s="451"/>
      <c r="Q216" s="451"/>
      <c r="R216" s="454"/>
      <c r="S216" s="454"/>
      <c r="T216" s="454"/>
      <c r="U216" s="454"/>
      <c r="V216" s="454"/>
      <c r="W216" s="454"/>
      <c r="X216" s="451"/>
      <c r="Y216" s="451"/>
      <c r="Z216" s="451"/>
    </row>
    <row r="217" ht="26.25" customHeight="1">
      <c r="A217" s="451"/>
      <c r="B217" s="489"/>
      <c r="C217" s="489"/>
      <c r="D217" s="489"/>
      <c r="E217" s="489"/>
      <c r="F217" s="490"/>
      <c r="G217" s="490"/>
      <c r="H217" s="489"/>
      <c r="I217" s="491"/>
      <c r="J217" s="491"/>
      <c r="K217" s="454"/>
      <c r="L217" s="454"/>
      <c r="M217" s="454"/>
      <c r="N217" s="454"/>
      <c r="O217" s="451"/>
      <c r="P217" s="451"/>
      <c r="Q217" s="451"/>
      <c r="R217" s="454"/>
      <c r="S217" s="454"/>
      <c r="T217" s="454"/>
      <c r="U217" s="454"/>
      <c r="V217" s="454"/>
      <c r="W217" s="454"/>
      <c r="X217" s="451"/>
      <c r="Y217" s="451"/>
      <c r="Z217" s="451"/>
    </row>
    <row r="218" ht="26.25" customHeight="1">
      <c r="A218" s="451"/>
      <c r="B218" s="489"/>
      <c r="C218" s="489"/>
      <c r="D218" s="489"/>
      <c r="E218" s="489"/>
      <c r="F218" s="490"/>
      <c r="G218" s="490"/>
      <c r="H218" s="489"/>
      <c r="I218" s="491"/>
      <c r="J218" s="491"/>
      <c r="K218" s="454"/>
      <c r="L218" s="454"/>
      <c r="M218" s="454"/>
      <c r="N218" s="454"/>
      <c r="O218" s="451"/>
      <c r="P218" s="451"/>
      <c r="Q218" s="451"/>
      <c r="R218" s="454"/>
      <c r="S218" s="454"/>
      <c r="T218" s="454"/>
      <c r="U218" s="454"/>
      <c r="V218" s="454"/>
      <c r="W218" s="454"/>
      <c r="X218" s="451"/>
      <c r="Y218" s="451"/>
      <c r="Z218" s="451"/>
    </row>
    <row r="219" ht="26.25" customHeight="1">
      <c r="A219" s="451"/>
      <c r="B219" s="489"/>
      <c r="C219" s="489"/>
      <c r="D219" s="489"/>
      <c r="E219" s="489"/>
      <c r="F219" s="490"/>
      <c r="G219" s="490"/>
      <c r="H219" s="489"/>
      <c r="I219" s="491"/>
      <c r="J219" s="491"/>
      <c r="K219" s="454"/>
      <c r="L219" s="454"/>
      <c r="M219" s="454"/>
      <c r="N219" s="454"/>
      <c r="O219" s="451"/>
      <c r="P219" s="451"/>
      <c r="Q219" s="451"/>
      <c r="R219" s="454"/>
      <c r="S219" s="454"/>
      <c r="T219" s="454"/>
      <c r="U219" s="454"/>
      <c r="V219" s="454"/>
      <c r="W219" s="454"/>
      <c r="X219" s="451"/>
      <c r="Y219" s="451"/>
      <c r="Z219" s="451"/>
    </row>
    <row r="220" ht="26.25" customHeight="1">
      <c r="A220" s="451"/>
      <c r="B220" s="489"/>
      <c r="C220" s="489"/>
      <c r="D220" s="489"/>
      <c r="E220" s="489"/>
      <c r="F220" s="490"/>
      <c r="G220" s="490"/>
      <c r="H220" s="489"/>
      <c r="I220" s="491"/>
      <c r="J220" s="491"/>
      <c r="K220" s="454"/>
      <c r="L220" s="454"/>
      <c r="M220" s="454"/>
      <c r="N220" s="454"/>
      <c r="O220" s="451"/>
      <c r="P220" s="451"/>
      <c r="Q220" s="451"/>
      <c r="R220" s="454"/>
      <c r="S220" s="454"/>
      <c r="T220" s="454"/>
      <c r="U220" s="454"/>
      <c r="V220" s="454"/>
      <c r="W220" s="454"/>
      <c r="X220" s="451"/>
      <c r="Y220" s="451"/>
      <c r="Z220" s="451"/>
    </row>
    <row r="221" ht="26.25" customHeight="1">
      <c r="A221" s="451"/>
      <c r="B221" s="489"/>
      <c r="C221" s="489"/>
      <c r="D221" s="489"/>
      <c r="E221" s="489"/>
      <c r="F221" s="490"/>
      <c r="G221" s="490"/>
      <c r="H221" s="489"/>
      <c r="I221" s="491"/>
      <c r="J221" s="491"/>
      <c r="K221" s="454"/>
      <c r="L221" s="454"/>
      <c r="M221" s="454"/>
      <c r="N221" s="454"/>
      <c r="O221" s="451"/>
      <c r="P221" s="451"/>
      <c r="Q221" s="451"/>
      <c r="R221" s="454"/>
      <c r="S221" s="454"/>
      <c r="T221" s="454"/>
      <c r="U221" s="454"/>
      <c r="V221" s="454"/>
      <c r="W221" s="454"/>
      <c r="X221" s="451"/>
      <c r="Y221" s="451"/>
      <c r="Z221" s="451"/>
    </row>
    <row r="222" ht="26.25" customHeight="1">
      <c r="A222" s="451"/>
      <c r="B222" s="489"/>
      <c r="C222" s="489"/>
      <c r="D222" s="489"/>
      <c r="E222" s="489"/>
      <c r="F222" s="490"/>
      <c r="G222" s="490"/>
      <c r="H222" s="489"/>
      <c r="I222" s="491"/>
      <c r="J222" s="491"/>
      <c r="K222" s="454"/>
      <c r="L222" s="454"/>
      <c r="M222" s="454"/>
      <c r="N222" s="454"/>
      <c r="O222" s="451"/>
      <c r="P222" s="451"/>
      <c r="Q222" s="451"/>
      <c r="R222" s="454"/>
      <c r="S222" s="454"/>
      <c r="T222" s="454"/>
      <c r="U222" s="454"/>
      <c r="V222" s="454"/>
      <c r="W222" s="454"/>
      <c r="X222" s="451"/>
      <c r="Y222" s="451"/>
      <c r="Z222" s="451"/>
    </row>
    <row r="223" ht="26.25" customHeight="1">
      <c r="A223" s="451"/>
      <c r="B223" s="489"/>
      <c r="C223" s="489"/>
      <c r="D223" s="489"/>
      <c r="E223" s="489"/>
      <c r="F223" s="490"/>
      <c r="G223" s="490"/>
      <c r="H223" s="489"/>
      <c r="I223" s="491"/>
      <c r="J223" s="491"/>
      <c r="K223" s="454"/>
      <c r="L223" s="454"/>
      <c r="M223" s="454"/>
      <c r="N223" s="454"/>
      <c r="O223" s="451"/>
      <c r="P223" s="451"/>
      <c r="Q223" s="451"/>
      <c r="R223" s="454"/>
      <c r="S223" s="454"/>
      <c r="T223" s="454"/>
      <c r="U223" s="454"/>
      <c r="V223" s="454"/>
      <c r="W223" s="454"/>
      <c r="X223" s="451"/>
      <c r="Y223" s="451"/>
      <c r="Z223" s="451"/>
    </row>
    <row r="224" ht="26.25" customHeight="1">
      <c r="A224" s="451"/>
      <c r="B224" s="489"/>
      <c r="C224" s="489"/>
      <c r="D224" s="489"/>
      <c r="E224" s="489"/>
      <c r="F224" s="490"/>
      <c r="G224" s="490"/>
      <c r="H224" s="489"/>
      <c r="I224" s="491"/>
      <c r="J224" s="491"/>
      <c r="K224" s="454"/>
      <c r="L224" s="454"/>
      <c r="M224" s="454"/>
      <c r="N224" s="454"/>
      <c r="O224" s="451"/>
      <c r="P224" s="451"/>
      <c r="Q224" s="451"/>
      <c r="R224" s="454"/>
      <c r="S224" s="454"/>
      <c r="T224" s="454"/>
      <c r="U224" s="454"/>
      <c r="V224" s="454"/>
      <c r="W224" s="454"/>
      <c r="X224" s="451"/>
      <c r="Y224" s="451"/>
      <c r="Z224" s="451"/>
    </row>
    <row r="225" ht="26.25" customHeight="1">
      <c r="A225" s="451"/>
      <c r="B225" s="489"/>
      <c r="C225" s="489"/>
      <c r="D225" s="489"/>
      <c r="E225" s="489"/>
      <c r="F225" s="490"/>
      <c r="G225" s="490"/>
      <c r="H225" s="489"/>
      <c r="I225" s="491"/>
      <c r="J225" s="491"/>
      <c r="K225" s="454"/>
      <c r="L225" s="454"/>
      <c r="M225" s="454"/>
      <c r="N225" s="454"/>
      <c r="O225" s="451"/>
      <c r="P225" s="451"/>
      <c r="Q225" s="451"/>
      <c r="R225" s="454"/>
      <c r="S225" s="454"/>
      <c r="T225" s="454"/>
      <c r="U225" s="454"/>
      <c r="V225" s="454"/>
      <c r="W225" s="454"/>
      <c r="X225" s="451"/>
      <c r="Y225" s="451"/>
      <c r="Z225" s="451"/>
    </row>
    <row r="226" ht="26.25" customHeight="1">
      <c r="A226" s="345"/>
      <c r="B226" s="454"/>
      <c r="C226" s="454"/>
      <c r="D226" s="454"/>
      <c r="E226" s="454"/>
      <c r="F226" s="492"/>
      <c r="G226" s="492"/>
      <c r="H226" s="471"/>
      <c r="I226" s="471"/>
      <c r="J226" s="471"/>
      <c r="K226" s="453"/>
      <c r="L226" s="453"/>
      <c r="M226" s="453"/>
      <c r="N226" s="453"/>
      <c r="O226" s="453"/>
      <c r="P226" s="453"/>
      <c r="Q226" s="453"/>
      <c r="R226" s="345"/>
      <c r="S226" s="345"/>
      <c r="T226" s="345"/>
      <c r="U226" s="345"/>
      <c r="V226" s="345"/>
      <c r="W226" s="345"/>
      <c r="X226" s="345"/>
      <c r="Y226" s="345"/>
      <c r="Z226" s="345"/>
    </row>
    <row r="227" ht="15.0" customHeight="1">
      <c r="A227" s="345"/>
      <c r="B227" s="454"/>
      <c r="C227" s="454"/>
      <c r="D227" s="454"/>
      <c r="E227" s="454"/>
      <c r="F227" s="493"/>
      <c r="G227" s="493"/>
      <c r="H227" s="454"/>
      <c r="I227" s="345"/>
      <c r="J227" s="345"/>
      <c r="K227" s="345"/>
      <c r="L227" s="345"/>
      <c r="M227" s="345"/>
      <c r="N227" s="345"/>
      <c r="O227" s="345"/>
      <c r="P227" s="345"/>
      <c r="Q227" s="345"/>
      <c r="R227" s="345"/>
      <c r="S227" s="345"/>
      <c r="T227" s="345"/>
      <c r="U227" s="345"/>
      <c r="V227" s="345"/>
      <c r="W227" s="345"/>
      <c r="X227" s="345"/>
      <c r="Y227" s="345"/>
      <c r="Z227" s="345"/>
    </row>
    <row r="228" ht="12.75" customHeight="1">
      <c r="A228" s="345"/>
      <c r="B228" s="345"/>
      <c r="C228" s="345"/>
      <c r="D228" s="345"/>
      <c r="E228" s="345"/>
      <c r="F228" s="494"/>
      <c r="G228" s="494"/>
      <c r="H228" s="345"/>
      <c r="I228" s="345"/>
      <c r="J228" s="345"/>
      <c r="K228" s="345"/>
      <c r="L228" s="345"/>
      <c r="M228" s="345"/>
      <c r="N228" s="345"/>
      <c r="O228" s="345"/>
      <c r="P228" s="345"/>
      <c r="Q228" s="345"/>
      <c r="R228" s="345"/>
      <c r="S228" s="345"/>
      <c r="T228" s="345"/>
      <c r="U228" s="345"/>
      <c r="V228" s="345"/>
      <c r="W228" s="345"/>
      <c r="X228" s="345"/>
      <c r="Y228" s="345"/>
      <c r="Z228" s="345"/>
    </row>
    <row r="229" ht="12.75" customHeight="1">
      <c r="A229" s="345"/>
      <c r="B229" s="345"/>
      <c r="C229" s="345"/>
      <c r="D229" s="345"/>
      <c r="E229" s="345"/>
      <c r="F229" s="494"/>
      <c r="G229" s="494"/>
      <c r="H229" s="345"/>
      <c r="I229" s="345"/>
      <c r="J229" s="345"/>
      <c r="K229" s="345"/>
      <c r="L229" s="345"/>
      <c r="M229" s="345"/>
      <c r="N229" s="345"/>
      <c r="O229" s="345"/>
      <c r="P229" s="345"/>
      <c r="Q229" s="345"/>
      <c r="R229" s="345"/>
      <c r="S229" s="345"/>
      <c r="T229" s="345"/>
      <c r="U229" s="345"/>
      <c r="V229" s="345"/>
      <c r="W229" s="345"/>
      <c r="X229" s="345"/>
      <c r="Y229" s="345"/>
      <c r="Z229" s="345"/>
    </row>
    <row r="230" ht="12.75" customHeight="1">
      <c r="A230" s="345"/>
      <c r="B230" s="345"/>
      <c r="C230" s="345"/>
      <c r="D230" s="345"/>
      <c r="E230" s="345"/>
      <c r="F230" s="494"/>
      <c r="G230" s="494"/>
      <c r="H230" s="345"/>
      <c r="I230" s="345"/>
      <c r="J230" s="345"/>
      <c r="K230" s="345"/>
      <c r="L230" s="345"/>
      <c r="M230" s="345"/>
      <c r="N230" s="345"/>
      <c r="O230" s="345"/>
      <c r="P230" s="345"/>
      <c r="Q230" s="345"/>
      <c r="R230" s="345"/>
      <c r="S230" s="345"/>
      <c r="T230" s="345"/>
      <c r="U230" s="345"/>
      <c r="V230" s="345"/>
      <c r="W230" s="345"/>
      <c r="X230" s="345"/>
      <c r="Y230" s="345"/>
      <c r="Z230" s="345"/>
    </row>
    <row r="231" ht="18.75" customHeight="1">
      <c r="A231" s="139"/>
      <c r="B231" s="345"/>
      <c r="C231" s="345"/>
      <c r="D231" s="345"/>
      <c r="E231" s="345"/>
      <c r="F231" s="494"/>
      <c r="G231" s="494"/>
      <c r="H231" s="345"/>
      <c r="I231" s="345"/>
      <c r="J231" s="345"/>
      <c r="K231" s="345"/>
      <c r="L231" s="345"/>
      <c r="M231" s="345"/>
      <c r="N231" s="345"/>
      <c r="O231" s="345"/>
      <c r="P231" s="345"/>
      <c r="Q231" s="345"/>
      <c r="R231" s="345"/>
      <c r="S231" s="345"/>
      <c r="T231" s="345"/>
      <c r="U231" s="345"/>
      <c r="V231" s="345"/>
      <c r="W231" s="345"/>
      <c r="X231" s="345"/>
      <c r="Y231" s="345"/>
      <c r="Z231" s="345"/>
    </row>
    <row r="232" ht="12.75" customHeight="1">
      <c r="A232" s="345"/>
      <c r="B232" s="345"/>
      <c r="C232" s="345"/>
      <c r="D232" s="345"/>
      <c r="E232" s="345"/>
      <c r="F232" s="494"/>
      <c r="G232" s="494"/>
      <c r="H232" s="345"/>
      <c r="I232" s="345"/>
      <c r="J232" s="345"/>
      <c r="K232" s="345"/>
      <c r="L232" s="345"/>
      <c r="M232" s="345"/>
      <c r="N232" s="345"/>
      <c r="O232" s="345"/>
      <c r="P232" s="345"/>
      <c r="Q232" s="345"/>
      <c r="R232" s="345"/>
      <c r="S232" s="345"/>
      <c r="T232" s="345"/>
      <c r="U232" s="345"/>
      <c r="V232" s="345"/>
      <c r="W232" s="345"/>
      <c r="X232" s="345"/>
      <c r="Y232" s="345"/>
      <c r="Z232" s="345"/>
    </row>
    <row r="233" ht="32.25" customHeight="1">
      <c r="A233" s="345"/>
      <c r="B233" s="471"/>
      <c r="C233" s="495"/>
      <c r="D233" s="495"/>
      <c r="E233" s="495"/>
      <c r="F233" s="496"/>
      <c r="G233" s="496"/>
      <c r="H233" s="471"/>
      <c r="I233" s="471"/>
      <c r="J233" s="471"/>
      <c r="K233" s="345"/>
      <c r="L233" s="345"/>
      <c r="M233" s="345"/>
      <c r="N233" s="345"/>
      <c r="O233" s="345"/>
      <c r="P233" s="345"/>
      <c r="Q233" s="345"/>
      <c r="R233" s="345"/>
      <c r="S233" s="345"/>
      <c r="T233" s="345"/>
      <c r="U233" s="345"/>
      <c r="V233" s="345"/>
      <c r="W233" s="345"/>
      <c r="X233" s="345"/>
      <c r="Y233" s="345"/>
      <c r="Z233" s="345"/>
    </row>
    <row r="234" ht="15.75" customHeight="1">
      <c r="A234" s="497"/>
      <c r="B234" s="452"/>
      <c r="C234" s="452"/>
      <c r="D234" s="452"/>
      <c r="E234" s="452"/>
      <c r="F234" s="459"/>
      <c r="G234" s="459"/>
      <c r="H234" s="452"/>
      <c r="I234" s="465"/>
      <c r="J234" s="465"/>
      <c r="K234" s="345"/>
      <c r="L234" s="345"/>
      <c r="M234" s="345"/>
      <c r="N234" s="345"/>
      <c r="O234" s="498"/>
      <c r="P234" s="498"/>
      <c r="Q234" s="498"/>
      <c r="R234" s="345"/>
      <c r="S234" s="345"/>
      <c r="T234" s="345"/>
      <c r="U234" s="345"/>
      <c r="V234" s="345"/>
      <c r="W234" s="345"/>
      <c r="X234" s="345"/>
      <c r="Y234" s="345"/>
      <c r="Z234" s="345"/>
    </row>
    <row r="235" ht="15.75" customHeight="1">
      <c r="A235" s="497"/>
      <c r="B235" s="452"/>
      <c r="C235" s="452"/>
      <c r="D235" s="452"/>
      <c r="E235" s="452"/>
      <c r="F235" s="459"/>
      <c r="G235" s="459"/>
      <c r="H235" s="452"/>
      <c r="I235" s="465"/>
      <c r="J235" s="465"/>
      <c r="K235" s="345"/>
      <c r="L235" s="345"/>
      <c r="M235" s="345"/>
      <c r="N235" s="345"/>
      <c r="O235" s="498"/>
      <c r="P235" s="498"/>
      <c r="Q235" s="498"/>
      <c r="R235" s="345"/>
      <c r="S235" s="345"/>
      <c r="T235" s="345"/>
      <c r="U235" s="345"/>
      <c r="V235" s="345"/>
      <c r="W235" s="345"/>
      <c r="X235" s="489"/>
      <c r="Y235" s="489"/>
      <c r="Z235" s="345"/>
    </row>
    <row r="236" ht="15.75" customHeight="1">
      <c r="A236" s="497"/>
      <c r="B236" s="452"/>
      <c r="C236" s="452"/>
      <c r="D236" s="452"/>
      <c r="E236" s="452"/>
      <c r="F236" s="459"/>
      <c r="G236" s="459"/>
      <c r="H236" s="452"/>
      <c r="I236" s="465"/>
      <c r="J236" s="465"/>
      <c r="K236" s="345"/>
      <c r="L236" s="345"/>
      <c r="M236" s="345"/>
      <c r="N236" s="345"/>
      <c r="O236" s="498"/>
      <c r="P236" s="498"/>
      <c r="Q236" s="498"/>
      <c r="R236" s="345"/>
      <c r="S236" s="345"/>
      <c r="T236" s="345"/>
      <c r="U236" s="345"/>
      <c r="V236" s="345"/>
      <c r="W236" s="345"/>
      <c r="X236" s="489"/>
      <c r="Y236" s="489"/>
      <c r="Z236" s="345"/>
    </row>
    <row r="237" ht="15.75" customHeight="1">
      <c r="A237" s="497"/>
      <c r="B237" s="452"/>
      <c r="C237" s="452"/>
      <c r="D237" s="452"/>
      <c r="E237" s="452"/>
      <c r="F237" s="459"/>
      <c r="G237" s="459"/>
      <c r="H237" s="452"/>
      <c r="I237" s="465"/>
      <c r="J237" s="465"/>
      <c r="K237" s="345"/>
      <c r="L237" s="345"/>
      <c r="M237" s="345"/>
      <c r="N237" s="345"/>
      <c r="O237" s="498"/>
      <c r="P237" s="498"/>
      <c r="Q237" s="498"/>
      <c r="R237" s="345"/>
      <c r="S237" s="345"/>
      <c r="T237" s="345"/>
      <c r="U237" s="345"/>
      <c r="V237" s="345"/>
      <c r="W237" s="345"/>
      <c r="X237" s="489"/>
      <c r="Y237" s="489"/>
      <c r="Z237" s="345"/>
    </row>
    <row r="238" ht="15.75" customHeight="1">
      <c r="A238" s="497"/>
      <c r="B238" s="452"/>
      <c r="C238" s="452"/>
      <c r="D238" s="452"/>
      <c r="E238" s="452"/>
      <c r="F238" s="459"/>
      <c r="G238" s="459"/>
      <c r="H238" s="452"/>
      <c r="I238" s="465"/>
      <c r="J238" s="465"/>
      <c r="K238" s="345"/>
      <c r="L238" s="345"/>
      <c r="M238" s="345"/>
      <c r="N238" s="345"/>
      <c r="O238" s="498"/>
      <c r="P238" s="498"/>
      <c r="Q238" s="498"/>
      <c r="R238" s="345"/>
      <c r="S238" s="345"/>
      <c r="T238" s="345"/>
      <c r="U238" s="345"/>
      <c r="V238" s="345"/>
      <c r="W238" s="345"/>
      <c r="X238" s="345"/>
      <c r="Y238" s="345"/>
      <c r="Z238" s="345"/>
    </row>
    <row r="239" ht="15.75" customHeight="1">
      <c r="A239" s="497"/>
      <c r="B239" s="452"/>
      <c r="C239" s="452"/>
      <c r="D239" s="452"/>
      <c r="E239" s="452"/>
      <c r="F239" s="459"/>
      <c r="G239" s="459"/>
      <c r="H239" s="452"/>
      <c r="I239" s="465"/>
      <c r="J239" s="465"/>
      <c r="K239" s="345"/>
      <c r="L239" s="345"/>
      <c r="M239" s="345"/>
      <c r="N239" s="345"/>
      <c r="O239" s="498"/>
      <c r="P239" s="498"/>
      <c r="Q239" s="498"/>
      <c r="R239" s="345"/>
      <c r="S239" s="345"/>
      <c r="T239" s="345"/>
      <c r="U239" s="345"/>
      <c r="V239" s="345"/>
      <c r="W239" s="345"/>
      <c r="X239" s="345"/>
      <c r="Y239" s="345"/>
      <c r="Z239" s="345"/>
    </row>
    <row r="240" ht="18.75" customHeight="1">
      <c r="A240" s="497"/>
      <c r="B240" s="452"/>
      <c r="C240" s="452"/>
      <c r="D240" s="452"/>
      <c r="E240" s="452"/>
      <c r="F240" s="459"/>
      <c r="G240" s="459"/>
      <c r="H240" s="452"/>
      <c r="I240" s="465"/>
      <c r="J240" s="465"/>
      <c r="K240" s="345"/>
      <c r="L240" s="345"/>
      <c r="M240" s="345"/>
      <c r="N240" s="345"/>
      <c r="O240" s="498"/>
      <c r="P240" s="498"/>
      <c r="Q240" s="498"/>
      <c r="R240" s="345"/>
      <c r="S240" s="345"/>
      <c r="T240" s="345"/>
      <c r="U240" s="345"/>
      <c r="V240" s="345"/>
      <c r="W240" s="345"/>
      <c r="X240" s="345"/>
      <c r="Y240" s="345"/>
      <c r="Z240" s="345"/>
    </row>
    <row r="241" ht="18.0" customHeight="1">
      <c r="A241" s="497"/>
      <c r="B241" s="452"/>
      <c r="C241" s="452"/>
      <c r="D241" s="452"/>
      <c r="E241" s="452"/>
      <c r="F241" s="459"/>
      <c r="G241" s="459"/>
      <c r="H241" s="452"/>
      <c r="I241" s="465"/>
      <c r="J241" s="465"/>
      <c r="K241" s="345"/>
      <c r="L241" s="345"/>
      <c r="M241" s="345"/>
      <c r="N241" s="345"/>
      <c r="O241" s="498"/>
      <c r="P241" s="498"/>
      <c r="Q241" s="498"/>
      <c r="R241" s="345"/>
      <c r="S241" s="345"/>
      <c r="T241" s="345"/>
      <c r="U241" s="345"/>
      <c r="V241" s="345"/>
      <c r="W241" s="345"/>
      <c r="X241" s="345"/>
      <c r="Y241" s="345"/>
      <c r="Z241" s="345"/>
    </row>
    <row r="242" ht="18.0" customHeight="1">
      <c r="A242" s="497"/>
      <c r="B242" s="452"/>
      <c r="C242" s="452"/>
      <c r="D242" s="452"/>
      <c r="E242" s="452"/>
      <c r="F242" s="459"/>
      <c r="G242" s="459"/>
      <c r="H242" s="452"/>
      <c r="I242" s="465"/>
      <c r="J242" s="465"/>
      <c r="K242" s="345"/>
      <c r="L242" s="345"/>
      <c r="M242" s="345"/>
      <c r="N242" s="345"/>
      <c r="O242" s="498"/>
      <c r="P242" s="498"/>
      <c r="Q242" s="498"/>
      <c r="R242" s="345"/>
      <c r="S242" s="345"/>
      <c r="T242" s="345"/>
      <c r="U242" s="345"/>
      <c r="V242" s="345"/>
      <c r="W242" s="345"/>
      <c r="X242" s="345"/>
      <c r="Y242" s="345"/>
      <c r="Z242" s="345"/>
    </row>
    <row r="243" ht="18.0" customHeight="1">
      <c r="A243" s="497"/>
      <c r="B243" s="452"/>
      <c r="C243" s="452"/>
      <c r="D243" s="452"/>
      <c r="E243" s="452"/>
      <c r="F243" s="459"/>
      <c r="G243" s="459"/>
      <c r="H243" s="452"/>
      <c r="I243" s="465"/>
      <c r="J243" s="465"/>
      <c r="K243" s="345"/>
      <c r="L243" s="345"/>
      <c r="M243" s="345"/>
      <c r="N243" s="345"/>
      <c r="O243" s="345"/>
      <c r="P243" s="345"/>
      <c r="Q243" s="345"/>
      <c r="R243" s="345"/>
      <c r="S243" s="345"/>
      <c r="T243" s="345"/>
      <c r="U243" s="345"/>
      <c r="V243" s="345"/>
      <c r="W243" s="499"/>
      <c r="X243" s="345"/>
      <c r="Y243" s="345"/>
      <c r="Z243" s="345"/>
    </row>
    <row r="244" ht="15.75" customHeight="1">
      <c r="A244" s="497"/>
      <c r="B244" s="345"/>
      <c r="C244" s="345"/>
      <c r="D244" s="345"/>
      <c r="E244" s="345"/>
      <c r="F244" s="496"/>
      <c r="G244" s="496"/>
      <c r="H244" s="345"/>
      <c r="I244" s="500"/>
      <c r="J244" s="500"/>
      <c r="K244" s="345"/>
      <c r="L244" s="345"/>
      <c r="M244" s="345"/>
      <c r="N244" s="345"/>
      <c r="O244" s="345"/>
      <c r="P244" s="345"/>
      <c r="Q244" s="345"/>
      <c r="R244" s="345"/>
      <c r="S244" s="345"/>
      <c r="T244" s="345"/>
      <c r="U244" s="345"/>
      <c r="V244" s="345"/>
      <c r="W244" s="499"/>
      <c r="X244" s="345"/>
      <c r="Y244" s="345"/>
      <c r="Z244" s="345"/>
    </row>
    <row r="245" ht="12.75" customHeight="1">
      <c r="A245" s="345"/>
      <c r="B245" s="345"/>
      <c r="C245" s="345"/>
      <c r="D245" s="345"/>
      <c r="E245" s="345"/>
      <c r="F245" s="494"/>
      <c r="G245" s="494"/>
      <c r="H245" s="345"/>
      <c r="I245" s="345"/>
      <c r="J245" s="345"/>
      <c r="K245" s="345"/>
      <c r="L245" s="345"/>
      <c r="M245" s="345"/>
      <c r="N245" s="345"/>
      <c r="O245" s="345"/>
      <c r="P245" s="345"/>
      <c r="Q245" s="345"/>
      <c r="R245" s="345"/>
      <c r="S245" s="345"/>
      <c r="T245" s="345"/>
      <c r="U245" s="345"/>
      <c r="V245" s="345"/>
      <c r="W245" s="499"/>
      <c r="X245" s="345"/>
      <c r="Y245" s="345"/>
      <c r="Z245" s="345"/>
    </row>
    <row r="246" ht="12.75" customHeight="1">
      <c r="A246" s="345"/>
      <c r="B246" s="345"/>
      <c r="C246" s="345"/>
      <c r="D246" s="345"/>
      <c r="E246" s="345"/>
      <c r="F246" s="494"/>
      <c r="G246" s="494"/>
      <c r="H246" s="345"/>
      <c r="I246" s="345"/>
      <c r="J246" s="345"/>
      <c r="K246" s="345"/>
      <c r="L246" s="345"/>
      <c r="M246" s="345"/>
      <c r="N246" s="345"/>
      <c r="O246" s="345"/>
      <c r="P246" s="345"/>
      <c r="Q246" s="345"/>
      <c r="R246" s="345"/>
      <c r="S246" s="345"/>
      <c r="T246" s="345"/>
      <c r="U246" s="345"/>
      <c r="V246" s="345"/>
      <c r="W246" s="499"/>
      <c r="X246" s="345"/>
      <c r="Y246" s="345"/>
      <c r="Z246" s="345"/>
    </row>
    <row r="247" ht="12.75" customHeight="1">
      <c r="A247" s="345"/>
      <c r="B247" s="345"/>
      <c r="C247" s="345"/>
      <c r="D247" s="345"/>
      <c r="E247" s="345"/>
      <c r="F247" s="494"/>
      <c r="G247" s="494"/>
      <c r="H247" s="345"/>
      <c r="I247" s="345"/>
      <c r="J247" s="345"/>
      <c r="K247" s="345"/>
      <c r="L247" s="345"/>
      <c r="M247" s="345"/>
      <c r="N247" s="345"/>
      <c r="O247" s="345"/>
      <c r="P247" s="345"/>
      <c r="Q247" s="345"/>
      <c r="R247" s="345"/>
      <c r="S247" s="345"/>
      <c r="T247" s="345"/>
      <c r="U247" s="345"/>
      <c r="V247" s="345"/>
      <c r="W247" s="499"/>
      <c r="X247" s="345"/>
      <c r="Y247" s="345"/>
      <c r="Z247" s="345"/>
    </row>
    <row r="248" ht="18.75" customHeight="1">
      <c r="A248" s="139"/>
      <c r="B248" s="345"/>
      <c r="C248" s="345"/>
      <c r="D248" s="345"/>
      <c r="E248" s="345"/>
      <c r="F248" s="494"/>
      <c r="G248" s="494"/>
      <c r="H248" s="345"/>
      <c r="I248" s="345"/>
      <c r="J248" s="345"/>
      <c r="K248" s="345"/>
      <c r="L248" s="345"/>
      <c r="M248" s="345"/>
      <c r="N248" s="345"/>
      <c r="O248" s="345"/>
      <c r="P248" s="345"/>
      <c r="Q248" s="345"/>
      <c r="R248" s="345"/>
      <c r="S248" s="345"/>
      <c r="T248" s="345"/>
      <c r="U248" s="345"/>
      <c r="V248" s="345"/>
      <c r="W248" s="499"/>
      <c r="X248" s="345"/>
      <c r="Y248" s="345"/>
      <c r="Z248" s="345"/>
    </row>
    <row r="249" ht="12.75" customHeight="1">
      <c r="A249" s="345"/>
      <c r="B249" s="345"/>
      <c r="C249" s="345"/>
      <c r="D249" s="345"/>
      <c r="E249" s="345"/>
      <c r="F249" s="494"/>
      <c r="G249" s="494"/>
      <c r="H249" s="345"/>
      <c r="I249" s="345"/>
      <c r="J249" s="345"/>
      <c r="K249" s="345"/>
      <c r="L249" s="345"/>
      <c r="M249" s="345"/>
      <c r="N249" s="345"/>
      <c r="O249" s="345"/>
      <c r="P249" s="345"/>
      <c r="Q249" s="345"/>
      <c r="R249" s="345"/>
      <c r="S249" s="345"/>
      <c r="T249" s="345"/>
      <c r="U249" s="345"/>
      <c r="V249" s="345"/>
      <c r="W249" s="499"/>
      <c r="X249" s="345"/>
      <c r="Y249" s="345"/>
      <c r="Z249" s="345"/>
    </row>
    <row r="250" ht="33.75" customHeight="1">
      <c r="A250" s="345"/>
      <c r="B250" s="471"/>
      <c r="C250" s="495"/>
      <c r="D250" s="495"/>
      <c r="E250" s="495"/>
      <c r="F250" s="496"/>
      <c r="G250" s="496"/>
      <c r="H250" s="471"/>
      <c r="I250" s="471"/>
      <c r="J250" s="471"/>
      <c r="K250" s="345"/>
      <c r="L250" s="345"/>
      <c r="M250" s="345"/>
      <c r="N250" s="345"/>
      <c r="O250" s="345"/>
      <c r="P250" s="345"/>
      <c r="Q250" s="345"/>
      <c r="R250" s="345"/>
      <c r="S250" s="345"/>
      <c r="T250" s="345"/>
      <c r="U250" s="345"/>
      <c r="V250" s="345"/>
      <c r="W250" s="499"/>
      <c r="X250" s="345"/>
      <c r="Y250" s="345"/>
      <c r="Z250" s="345"/>
    </row>
    <row r="251" ht="15.75" customHeight="1">
      <c r="A251" s="497"/>
      <c r="B251" s="501"/>
      <c r="C251" s="500"/>
      <c r="D251" s="500"/>
      <c r="E251" s="500"/>
      <c r="F251" s="502"/>
      <c r="G251" s="502"/>
      <c r="H251" s="500"/>
      <c r="I251" s="500"/>
      <c r="J251" s="500"/>
      <c r="K251" s="345"/>
      <c r="L251" s="345"/>
      <c r="M251" s="345"/>
      <c r="N251" s="345"/>
      <c r="O251" s="345"/>
      <c r="P251" s="345"/>
      <c r="Q251" s="345"/>
      <c r="R251" s="345"/>
      <c r="S251" s="345"/>
      <c r="T251" s="345"/>
      <c r="U251" s="345"/>
      <c r="V251" s="345"/>
      <c r="W251" s="499"/>
      <c r="X251" s="345"/>
      <c r="Y251" s="345"/>
      <c r="Z251" s="345"/>
    </row>
    <row r="252" ht="15.75" customHeight="1">
      <c r="A252" s="497"/>
      <c r="B252" s="501"/>
      <c r="C252" s="500"/>
      <c r="D252" s="500"/>
      <c r="E252" s="500"/>
      <c r="F252" s="502"/>
      <c r="G252" s="502"/>
      <c r="H252" s="500"/>
      <c r="I252" s="500"/>
      <c r="J252" s="500"/>
      <c r="K252" s="345"/>
      <c r="L252" s="345"/>
      <c r="M252" s="345"/>
      <c r="N252" s="345"/>
      <c r="O252" s="345"/>
      <c r="P252" s="345"/>
      <c r="Q252" s="345"/>
      <c r="R252" s="345"/>
      <c r="S252" s="345"/>
      <c r="T252" s="345"/>
      <c r="U252" s="345"/>
      <c r="V252" s="345"/>
      <c r="W252" s="499"/>
      <c r="X252" s="345"/>
      <c r="Y252" s="345"/>
      <c r="Z252" s="345"/>
    </row>
    <row r="253" ht="15.75" customHeight="1">
      <c r="A253" s="497"/>
      <c r="B253" s="501"/>
      <c r="C253" s="500"/>
      <c r="D253" s="500"/>
      <c r="E253" s="500"/>
      <c r="F253" s="502"/>
      <c r="G253" s="502"/>
      <c r="H253" s="500"/>
      <c r="I253" s="500"/>
      <c r="J253" s="500"/>
      <c r="K253" s="345"/>
      <c r="L253" s="345"/>
      <c r="M253" s="345"/>
      <c r="N253" s="345"/>
      <c r="O253" s="345"/>
      <c r="P253" s="345"/>
      <c r="Q253" s="345"/>
      <c r="R253" s="345"/>
      <c r="S253" s="345"/>
      <c r="T253" s="345"/>
      <c r="U253" s="345"/>
      <c r="V253" s="345"/>
      <c r="W253" s="499"/>
      <c r="X253" s="345"/>
      <c r="Y253" s="345"/>
      <c r="Z253" s="345"/>
    </row>
    <row r="254" ht="15.75" customHeight="1">
      <c r="A254" s="497"/>
      <c r="B254" s="501"/>
      <c r="C254" s="500"/>
      <c r="D254" s="500"/>
      <c r="E254" s="500"/>
      <c r="F254" s="503"/>
      <c r="G254" s="503"/>
      <c r="H254" s="500"/>
      <c r="I254" s="500"/>
      <c r="J254" s="500"/>
      <c r="K254" s="345"/>
      <c r="L254" s="345"/>
      <c r="M254" s="345"/>
      <c r="N254" s="345"/>
      <c r="O254" s="345"/>
      <c r="P254" s="345"/>
      <c r="Q254" s="345"/>
      <c r="R254" s="345"/>
      <c r="S254" s="345"/>
      <c r="T254" s="345"/>
      <c r="U254" s="345"/>
      <c r="V254" s="345"/>
      <c r="W254" s="494"/>
      <c r="X254" s="345"/>
      <c r="Y254" s="345"/>
      <c r="Z254" s="345"/>
    </row>
    <row r="255" ht="15.75" customHeight="1">
      <c r="A255" s="497"/>
      <c r="B255" s="501"/>
      <c r="C255" s="500"/>
      <c r="D255" s="500"/>
      <c r="E255" s="500"/>
      <c r="F255" s="503"/>
      <c r="G255" s="503"/>
      <c r="H255" s="500"/>
      <c r="I255" s="500"/>
      <c r="J255" s="500"/>
      <c r="K255" s="345"/>
      <c r="L255" s="345"/>
      <c r="M255" s="345"/>
      <c r="N255" s="345"/>
      <c r="O255" s="345"/>
      <c r="P255" s="345"/>
      <c r="Q255" s="345"/>
      <c r="R255" s="345"/>
      <c r="S255" s="345"/>
      <c r="T255" s="345"/>
      <c r="U255" s="345"/>
      <c r="V255" s="345"/>
      <c r="W255" s="499"/>
      <c r="X255" s="345"/>
      <c r="Y255" s="345"/>
      <c r="Z255" s="345"/>
    </row>
    <row r="256" ht="15.75" customHeight="1">
      <c r="A256" s="497"/>
      <c r="B256" s="501"/>
      <c r="C256" s="504"/>
      <c r="D256" s="500"/>
      <c r="E256" s="500"/>
      <c r="F256" s="503"/>
      <c r="G256" s="503"/>
      <c r="H256" s="500"/>
      <c r="I256" s="500"/>
      <c r="J256" s="500"/>
      <c r="K256" s="345"/>
      <c r="L256" s="345"/>
      <c r="M256" s="345"/>
      <c r="N256" s="345"/>
      <c r="O256" s="345"/>
      <c r="P256" s="345"/>
      <c r="Q256" s="345"/>
      <c r="R256" s="345"/>
      <c r="S256" s="345"/>
      <c r="T256" s="345"/>
      <c r="U256" s="345"/>
      <c r="V256" s="345"/>
      <c r="W256" s="499"/>
      <c r="X256" s="345"/>
      <c r="Y256" s="345"/>
      <c r="Z256" s="345"/>
    </row>
    <row r="257" ht="15.75" customHeight="1">
      <c r="A257" s="345"/>
      <c r="B257" s="345"/>
      <c r="C257" s="345"/>
      <c r="D257" s="345"/>
      <c r="E257" s="345"/>
      <c r="F257" s="496"/>
      <c r="G257" s="496"/>
      <c r="H257" s="345"/>
      <c r="I257" s="500"/>
      <c r="J257" s="500"/>
      <c r="K257" s="345"/>
      <c r="L257" s="345"/>
      <c r="M257" s="345"/>
      <c r="N257" s="345"/>
      <c r="O257" s="345"/>
      <c r="P257" s="345"/>
      <c r="Q257" s="345"/>
      <c r="R257" s="345"/>
      <c r="S257" s="345"/>
      <c r="T257" s="345"/>
      <c r="U257" s="345"/>
      <c r="V257" s="345"/>
      <c r="W257" s="499"/>
      <c r="X257" s="345"/>
      <c r="Y257" s="345"/>
      <c r="Z257" s="345"/>
    </row>
    <row r="258" ht="12.75" customHeight="1">
      <c r="A258" s="345"/>
      <c r="B258" s="345"/>
      <c r="C258" s="345"/>
      <c r="D258" s="345"/>
      <c r="E258" s="345"/>
      <c r="F258" s="494"/>
      <c r="G258" s="494"/>
      <c r="H258" s="345"/>
      <c r="I258" s="345"/>
      <c r="J258" s="345"/>
      <c r="K258" s="345"/>
      <c r="L258" s="345"/>
      <c r="M258" s="345"/>
      <c r="N258" s="345"/>
      <c r="O258" s="345"/>
      <c r="P258" s="345"/>
      <c r="Q258" s="345"/>
      <c r="R258" s="345"/>
      <c r="S258" s="345"/>
      <c r="T258" s="345"/>
      <c r="U258" s="345"/>
      <c r="V258" s="345"/>
      <c r="W258" s="499"/>
      <c r="X258" s="345"/>
      <c r="Y258" s="345"/>
      <c r="Z258" s="345"/>
    </row>
    <row r="259" ht="12.75" customHeight="1">
      <c r="A259" s="345"/>
      <c r="B259" s="345"/>
      <c r="C259" s="345"/>
      <c r="D259" s="345"/>
      <c r="E259" s="345"/>
      <c r="F259" s="494"/>
      <c r="G259" s="494"/>
      <c r="H259" s="345"/>
      <c r="I259" s="345"/>
      <c r="J259" s="345"/>
      <c r="K259" s="345"/>
      <c r="L259" s="345"/>
      <c r="M259" s="345"/>
      <c r="N259" s="345"/>
      <c r="O259" s="345"/>
      <c r="P259" s="345"/>
      <c r="Q259" s="345"/>
      <c r="R259" s="345"/>
      <c r="S259" s="345"/>
      <c r="T259" s="345"/>
      <c r="U259" s="345"/>
      <c r="V259" s="345"/>
      <c r="W259" s="499"/>
      <c r="X259" s="345"/>
      <c r="Y259" s="345"/>
      <c r="Z259" s="345"/>
    </row>
    <row r="260" ht="12.75" customHeight="1">
      <c r="A260" s="345"/>
      <c r="B260" s="345"/>
      <c r="C260" s="345"/>
      <c r="D260" s="345"/>
      <c r="E260" s="345"/>
      <c r="F260" s="494"/>
      <c r="G260" s="494"/>
      <c r="H260" s="345"/>
      <c r="I260" s="345"/>
      <c r="J260" s="345"/>
      <c r="K260" s="345"/>
      <c r="L260" s="345"/>
      <c r="M260" s="345"/>
      <c r="N260" s="345"/>
      <c r="O260" s="345"/>
      <c r="P260" s="345"/>
      <c r="Q260" s="345"/>
      <c r="R260" s="345"/>
      <c r="S260" s="345"/>
      <c r="T260" s="345"/>
      <c r="U260" s="345"/>
      <c r="V260" s="345"/>
      <c r="W260" s="499"/>
      <c r="X260" s="345"/>
      <c r="Y260" s="345"/>
      <c r="Z260" s="345"/>
    </row>
    <row r="261" ht="19.5" customHeight="1">
      <c r="A261" s="505"/>
      <c r="B261" s="345"/>
      <c r="C261" s="345"/>
      <c r="D261" s="345"/>
      <c r="E261" s="345"/>
      <c r="F261" s="494"/>
      <c r="G261" s="494"/>
      <c r="H261" s="345"/>
      <c r="I261" s="345"/>
      <c r="J261" s="345"/>
      <c r="K261" s="345"/>
      <c r="L261" s="345"/>
      <c r="M261" s="345"/>
      <c r="N261" s="345"/>
      <c r="O261" s="345"/>
      <c r="P261" s="345"/>
      <c r="Q261" s="345"/>
      <c r="R261" s="345"/>
      <c r="S261" s="345"/>
      <c r="T261" s="345"/>
      <c r="U261" s="345"/>
      <c r="V261" s="345"/>
      <c r="W261" s="499"/>
      <c r="X261" s="345"/>
      <c r="Y261" s="345"/>
      <c r="Z261" s="345"/>
    </row>
    <row r="262" ht="15.75" customHeight="1">
      <c r="A262" s="506"/>
      <c r="B262" s="452"/>
      <c r="C262" s="452"/>
      <c r="D262" s="452"/>
      <c r="E262" s="452"/>
      <c r="F262" s="507"/>
      <c r="G262" s="507"/>
      <c r="H262" s="452"/>
      <c r="I262" s="506"/>
      <c r="J262" s="506"/>
      <c r="K262" s="506"/>
      <c r="L262" s="506"/>
      <c r="M262" s="506"/>
      <c r="N262" s="506"/>
      <c r="O262" s="506"/>
      <c r="P262" s="506"/>
      <c r="Q262" s="506"/>
      <c r="R262" s="506"/>
      <c r="S262" s="506"/>
      <c r="T262" s="506"/>
      <c r="U262" s="506"/>
      <c r="V262" s="506"/>
      <c r="W262" s="499"/>
      <c r="X262" s="506"/>
      <c r="Y262" s="506"/>
      <c r="Z262" s="506"/>
    </row>
    <row r="263" ht="15.75" customHeight="1">
      <c r="A263" s="471"/>
      <c r="B263" s="471"/>
      <c r="C263" s="471"/>
      <c r="D263" s="471"/>
      <c r="E263" s="471"/>
      <c r="F263" s="508"/>
      <c r="G263" s="508"/>
      <c r="H263" s="471"/>
      <c r="I263" s="345"/>
      <c r="J263" s="345"/>
      <c r="K263" s="345"/>
      <c r="L263" s="345"/>
      <c r="M263" s="345"/>
      <c r="N263" s="345"/>
      <c r="O263" s="345"/>
      <c r="P263" s="345"/>
      <c r="Q263" s="345"/>
      <c r="R263" s="345"/>
      <c r="S263" s="345"/>
      <c r="T263" s="345"/>
      <c r="U263" s="345"/>
      <c r="V263" s="345"/>
      <c r="W263" s="499"/>
      <c r="X263" s="345"/>
      <c r="Y263" s="345"/>
      <c r="Z263" s="345"/>
    </row>
    <row r="264" ht="15.75" customHeight="1">
      <c r="A264" s="471"/>
      <c r="B264" s="471"/>
      <c r="C264" s="509"/>
      <c r="D264" s="510"/>
      <c r="E264" s="510"/>
      <c r="F264" s="511"/>
      <c r="G264" s="511"/>
      <c r="H264" s="510"/>
      <c r="I264" s="345"/>
      <c r="J264" s="345"/>
      <c r="K264" s="345"/>
      <c r="L264" s="345"/>
      <c r="M264" s="345"/>
      <c r="N264" s="345"/>
      <c r="O264" s="345"/>
      <c r="P264" s="345"/>
      <c r="Q264" s="345"/>
      <c r="R264" s="345"/>
      <c r="S264" s="345"/>
      <c r="T264" s="345"/>
      <c r="U264" s="345"/>
      <c r="V264" s="345"/>
      <c r="W264" s="499"/>
      <c r="X264" s="345"/>
      <c r="Y264" s="345"/>
      <c r="Z264" s="345"/>
    </row>
    <row r="265" ht="15.75" customHeight="1">
      <c r="A265" s="471"/>
      <c r="B265" s="497"/>
      <c r="C265" s="512"/>
      <c r="D265" s="512"/>
      <c r="E265" s="512"/>
      <c r="F265" s="513"/>
      <c r="G265" s="513"/>
      <c r="H265" s="512"/>
      <c r="I265" s="345"/>
      <c r="J265" s="345"/>
      <c r="K265" s="345"/>
      <c r="L265" s="345"/>
      <c r="M265" s="345"/>
      <c r="N265" s="345"/>
      <c r="O265" s="345"/>
      <c r="P265" s="345"/>
      <c r="Q265" s="345"/>
      <c r="R265" s="345"/>
      <c r="S265" s="345"/>
      <c r="T265" s="345"/>
      <c r="U265" s="345"/>
      <c r="V265" s="345"/>
      <c r="W265" s="499"/>
      <c r="X265" s="345"/>
      <c r="Y265" s="345"/>
      <c r="Z265" s="345"/>
    </row>
    <row r="266" ht="15.75" customHeight="1">
      <c r="A266" s="345"/>
      <c r="B266" s="345"/>
      <c r="C266" s="345"/>
      <c r="D266" s="453" t="s">
        <v>50</v>
      </c>
      <c r="E266" s="453" t="s">
        <v>48</v>
      </c>
      <c r="F266" s="508">
        <f>+D263+E263+F263+H263</f>
        <v>0</v>
      </c>
      <c r="G266" s="496"/>
      <c r="H266" s="345"/>
      <c r="I266" s="345"/>
      <c r="J266" s="345"/>
      <c r="K266" s="345"/>
      <c r="L266" s="345"/>
      <c r="M266" s="345"/>
      <c r="N266" s="345"/>
      <c r="O266" s="345"/>
      <c r="P266" s="345"/>
      <c r="Q266" s="345"/>
      <c r="R266" s="345"/>
      <c r="S266" s="345"/>
      <c r="T266" s="345"/>
      <c r="U266" s="345"/>
      <c r="V266" s="345"/>
      <c r="W266" s="503"/>
      <c r="X266" s="345"/>
      <c r="Y266" s="345"/>
      <c r="Z266" s="345"/>
    </row>
    <row r="267" ht="15.75" customHeight="1">
      <c r="A267" s="345"/>
      <c r="B267" s="345"/>
      <c r="C267" s="345"/>
      <c r="D267" s="504"/>
      <c r="E267" s="453" t="s">
        <v>49</v>
      </c>
      <c r="F267" s="511" t="str">
        <f>+F266/B263</f>
        <v>#DIV/0!</v>
      </c>
      <c r="G267" s="511"/>
      <c r="H267" s="345"/>
      <c r="I267" s="345"/>
      <c r="J267" s="345"/>
      <c r="K267" s="345"/>
      <c r="L267" s="345"/>
      <c r="M267" s="345"/>
      <c r="N267" s="345"/>
      <c r="O267" s="345"/>
      <c r="P267" s="345"/>
      <c r="Q267" s="345"/>
      <c r="R267" s="345"/>
      <c r="S267" s="345"/>
      <c r="T267" s="345"/>
      <c r="U267" s="345"/>
      <c r="V267" s="345"/>
      <c r="W267" s="503"/>
      <c r="X267" s="345"/>
      <c r="Y267" s="345"/>
      <c r="Z267" s="345"/>
    </row>
    <row r="268" ht="15.75" customHeight="1">
      <c r="A268" s="506"/>
      <c r="B268" s="506"/>
      <c r="C268" s="453" t="s">
        <v>51</v>
      </c>
      <c r="D268" s="506"/>
      <c r="E268" s="506"/>
      <c r="F268" s="514"/>
      <c r="G268" s="514"/>
      <c r="H268" s="506"/>
      <c r="I268" s="345"/>
      <c r="J268" s="345"/>
      <c r="K268" s="345"/>
      <c r="L268" s="345"/>
      <c r="M268" s="345"/>
      <c r="N268" s="345"/>
      <c r="O268" s="345"/>
      <c r="P268" s="345"/>
      <c r="Q268" s="345"/>
      <c r="R268" s="345"/>
      <c r="S268" s="345"/>
      <c r="T268" s="345"/>
      <c r="U268" s="345"/>
      <c r="V268" s="345"/>
      <c r="W268" s="494"/>
      <c r="X268" s="345"/>
      <c r="Y268" s="345"/>
      <c r="Z268" s="345"/>
    </row>
    <row r="269" ht="15.75" customHeight="1">
      <c r="A269" s="506"/>
      <c r="B269" s="506"/>
      <c r="C269" s="506"/>
      <c r="D269" s="453" t="s">
        <v>52</v>
      </c>
      <c r="E269" s="506"/>
      <c r="F269" s="514">
        <f>+F268*(F266-F263)</f>
        <v>0</v>
      </c>
      <c r="G269" s="514"/>
      <c r="H269" s="506"/>
      <c r="I269" s="345"/>
      <c r="J269" s="345"/>
      <c r="K269" s="345"/>
      <c r="L269" s="345"/>
      <c r="M269" s="345"/>
      <c r="N269" s="345"/>
      <c r="O269" s="345"/>
      <c r="P269" s="345"/>
      <c r="Q269" s="345"/>
      <c r="R269" s="345"/>
      <c r="S269" s="345"/>
      <c r="T269" s="345"/>
      <c r="U269" s="345"/>
      <c r="V269" s="345"/>
      <c r="W269" s="345"/>
      <c r="X269" s="345"/>
      <c r="Y269" s="345"/>
      <c r="Z269" s="345"/>
    </row>
    <row r="270" ht="12.75" customHeight="1">
      <c r="A270" s="345"/>
      <c r="B270" s="345"/>
      <c r="C270" s="345"/>
      <c r="D270" s="345"/>
      <c r="E270" s="345"/>
      <c r="F270" s="494"/>
      <c r="G270" s="494"/>
      <c r="H270" s="345"/>
      <c r="I270" s="345"/>
      <c r="J270" s="345"/>
      <c r="K270" s="345"/>
      <c r="L270" s="345"/>
      <c r="M270" s="345"/>
      <c r="N270" s="345"/>
      <c r="O270" s="345"/>
      <c r="P270" s="345"/>
      <c r="Q270" s="345"/>
      <c r="R270" s="345"/>
      <c r="S270" s="345"/>
      <c r="T270" s="345"/>
      <c r="U270" s="345"/>
      <c r="V270" s="345"/>
      <c r="W270" s="345"/>
      <c r="X270" s="345"/>
      <c r="Y270" s="345"/>
      <c r="Z270" s="345"/>
    </row>
    <row r="271" ht="12.75" customHeight="1">
      <c r="A271" s="345"/>
      <c r="B271" s="345"/>
      <c r="C271" s="345"/>
      <c r="D271" s="345"/>
      <c r="E271" s="345"/>
      <c r="F271" s="494"/>
      <c r="G271" s="494"/>
      <c r="H271" s="345"/>
      <c r="I271" s="345"/>
      <c r="J271" s="345"/>
      <c r="K271" s="345"/>
      <c r="L271" s="345"/>
      <c r="M271" s="345"/>
      <c r="N271" s="345"/>
      <c r="O271" s="345"/>
      <c r="P271" s="345"/>
      <c r="Q271" s="345"/>
      <c r="R271" s="345"/>
      <c r="S271" s="345"/>
      <c r="T271" s="345"/>
      <c r="U271" s="345"/>
      <c r="V271" s="345"/>
      <c r="W271" s="345"/>
      <c r="X271" s="345"/>
      <c r="Y271" s="345"/>
      <c r="Z271" s="345"/>
    </row>
    <row r="272" ht="12.75" customHeight="1">
      <c r="A272" s="345"/>
      <c r="B272" s="345"/>
      <c r="C272" s="345"/>
      <c r="D272" s="345"/>
      <c r="E272" s="345"/>
      <c r="F272" s="494"/>
      <c r="G272" s="494"/>
      <c r="H272" s="345"/>
      <c r="I272" s="345"/>
      <c r="J272" s="345"/>
      <c r="K272" s="345"/>
      <c r="L272" s="345"/>
      <c r="M272" s="345"/>
      <c r="N272" s="345"/>
      <c r="O272" s="345"/>
      <c r="P272" s="345"/>
      <c r="Q272" s="345"/>
      <c r="R272" s="345"/>
      <c r="S272" s="345"/>
      <c r="T272" s="345"/>
      <c r="U272" s="345"/>
      <c r="V272" s="345"/>
      <c r="W272" s="345"/>
      <c r="X272" s="345"/>
      <c r="Y272" s="345"/>
      <c r="Z272" s="345"/>
    </row>
    <row r="273" ht="12.75" customHeight="1">
      <c r="A273" s="345"/>
      <c r="B273" s="345"/>
      <c r="C273" s="345"/>
      <c r="D273" s="345"/>
      <c r="E273" s="345"/>
      <c r="F273" s="494"/>
      <c r="G273" s="494"/>
      <c r="H273" s="345"/>
      <c r="I273" s="345"/>
      <c r="J273" s="345"/>
      <c r="K273" s="345"/>
      <c r="L273" s="345"/>
      <c r="M273" s="345"/>
      <c r="N273" s="345"/>
      <c r="O273" s="345"/>
      <c r="P273" s="345"/>
      <c r="Q273" s="345"/>
      <c r="R273" s="345"/>
      <c r="S273" s="345"/>
      <c r="T273" s="345"/>
      <c r="U273" s="345"/>
      <c r="V273" s="345"/>
      <c r="W273" s="345"/>
      <c r="X273" s="345"/>
      <c r="Y273" s="345"/>
      <c r="Z273" s="345"/>
    </row>
    <row r="274" ht="12.75" customHeight="1">
      <c r="A274" s="345"/>
      <c r="B274" s="345"/>
      <c r="C274" s="345"/>
      <c r="D274" s="345"/>
      <c r="E274" s="345"/>
      <c r="F274" s="494"/>
      <c r="G274" s="494"/>
      <c r="H274" s="345"/>
      <c r="I274" s="345"/>
      <c r="J274" s="345"/>
      <c r="K274" s="345"/>
      <c r="L274" s="345"/>
      <c r="M274" s="345"/>
      <c r="N274" s="345"/>
      <c r="O274" s="345"/>
      <c r="P274" s="345"/>
      <c r="Q274" s="345"/>
      <c r="R274" s="345"/>
      <c r="S274" s="345"/>
      <c r="T274" s="345"/>
      <c r="U274" s="345"/>
      <c r="V274" s="345"/>
      <c r="W274" s="345"/>
      <c r="X274" s="345"/>
      <c r="Y274" s="345"/>
      <c r="Z274" s="345"/>
    </row>
    <row r="275" ht="12.75" customHeight="1">
      <c r="A275" s="345"/>
      <c r="B275" s="345"/>
      <c r="C275" s="345"/>
      <c r="D275" s="345"/>
      <c r="E275" s="345"/>
      <c r="F275" s="494"/>
      <c r="G275" s="494"/>
      <c r="H275" s="345"/>
      <c r="I275" s="345"/>
      <c r="J275" s="345"/>
      <c r="K275" s="345"/>
      <c r="L275" s="345"/>
      <c r="M275" s="345"/>
      <c r="N275" s="345"/>
      <c r="O275" s="345"/>
      <c r="P275" s="345"/>
      <c r="Q275" s="345"/>
      <c r="R275" s="345"/>
      <c r="S275" s="345"/>
      <c r="T275" s="345"/>
      <c r="U275" s="345"/>
      <c r="V275" s="345"/>
      <c r="W275" s="345"/>
      <c r="X275" s="345"/>
      <c r="Y275" s="345"/>
      <c r="Z275" s="345"/>
    </row>
    <row r="276" ht="12.75" customHeight="1">
      <c r="A276" s="345"/>
      <c r="B276" s="345"/>
      <c r="C276" s="345"/>
      <c r="D276" s="345"/>
      <c r="E276" s="345"/>
      <c r="F276" s="494"/>
      <c r="G276" s="494"/>
      <c r="H276" s="345"/>
      <c r="I276" s="345"/>
      <c r="J276" s="345"/>
      <c r="K276" s="345"/>
      <c r="L276" s="345"/>
      <c r="M276" s="345"/>
      <c r="N276" s="345"/>
      <c r="O276" s="345"/>
      <c r="P276" s="345"/>
      <c r="Q276" s="345"/>
      <c r="R276" s="345"/>
      <c r="S276" s="345"/>
      <c r="T276" s="345"/>
      <c r="U276" s="345"/>
      <c r="V276" s="345"/>
      <c r="W276" s="345"/>
      <c r="X276" s="345"/>
      <c r="Y276" s="345"/>
      <c r="Z276" s="345"/>
    </row>
    <row r="277" ht="12.75" customHeight="1">
      <c r="A277" s="345"/>
      <c r="B277" s="345"/>
      <c r="C277" s="345"/>
      <c r="D277" s="345"/>
      <c r="E277" s="345"/>
      <c r="F277" s="494"/>
      <c r="G277" s="494"/>
      <c r="H277" s="345"/>
      <c r="I277" s="345"/>
      <c r="J277" s="345"/>
      <c r="K277" s="345"/>
      <c r="L277" s="345"/>
      <c r="M277" s="345"/>
      <c r="N277" s="345"/>
      <c r="O277" s="345"/>
      <c r="P277" s="345"/>
      <c r="Q277" s="345"/>
      <c r="R277" s="345"/>
      <c r="S277" s="345"/>
      <c r="T277" s="345"/>
      <c r="U277" s="345"/>
      <c r="V277" s="345"/>
      <c r="W277" s="345"/>
      <c r="X277" s="345"/>
      <c r="Y277" s="345"/>
      <c r="Z277" s="345"/>
    </row>
    <row r="278" ht="12.75" customHeight="1">
      <c r="A278" s="345"/>
      <c r="B278" s="345"/>
      <c r="C278" s="345"/>
      <c r="D278" s="345"/>
      <c r="E278" s="345"/>
      <c r="F278" s="494"/>
      <c r="G278" s="494"/>
      <c r="H278" s="345"/>
      <c r="I278" s="345"/>
      <c r="J278" s="345"/>
      <c r="K278" s="345"/>
      <c r="L278" s="345"/>
      <c r="M278" s="345"/>
      <c r="N278" s="345"/>
      <c r="O278" s="345"/>
      <c r="P278" s="345"/>
      <c r="Q278" s="345"/>
      <c r="R278" s="345"/>
      <c r="S278" s="345"/>
      <c r="T278" s="345"/>
      <c r="U278" s="345"/>
      <c r="V278" s="345"/>
      <c r="W278" s="345"/>
      <c r="X278" s="345"/>
      <c r="Y278" s="345"/>
      <c r="Z278" s="345"/>
    </row>
    <row r="279" ht="12.75" customHeight="1">
      <c r="A279" s="345"/>
      <c r="B279" s="345"/>
      <c r="C279" s="345"/>
      <c r="D279" s="345"/>
      <c r="E279" s="345"/>
      <c r="F279" s="494"/>
      <c r="G279" s="494"/>
      <c r="H279" s="345"/>
      <c r="I279" s="345"/>
      <c r="J279" s="345"/>
      <c r="K279" s="345"/>
      <c r="L279" s="345"/>
      <c r="M279" s="345"/>
      <c r="N279" s="345"/>
      <c r="O279" s="345"/>
      <c r="P279" s="345"/>
      <c r="Q279" s="345"/>
      <c r="R279" s="345"/>
      <c r="S279" s="345"/>
      <c r="T279" s="345"/>
      <c r="U279" s="345"/>
      <c r="V279" s="345"/>
      <c r="W279" s="345"/>
      <c r="X279" s="345"/>
      <c r="Y279" s="345"/>
      <c r="Z279" s="345"/>
    </row>
    <row r="280" ht="12.75" customHeight="1">
      <c r="A280" s="345"/>
      <c r="B280" s="345"/>
      <c r="C280" s="345"/>
      <c r="D280" s="345"/>
      <c r="E280" s="345"/>
      <c r="F280" s="494"/>
      <c r="G280" s="494"/>
      <c r="H280" s="345"/>
      <c r="I280" s="345"/>
      <c r="J280" s="345"/>
      <c r="K280" s="345"/>
      <c r="L280" s="345"/>
      <c r="M280" s="345"/>
      <c r="N280" s="345"/>
      <c r="O280" s="345"/>
      <c r="P280" s="345"/>
      <c r="Q280" s="345"/>
      <c r="R280" s="345"/>
      <c r="S280" s="345"/>
      <c r="T280" s="345"/>
      <c r="U280" s="345"/>
      <c r="V280" s="345"/>
      <c r="W280" s="345"/>
      <c r="X280" s="345"/>
      <c r="Y280" s="345"/>
      <c r="Z280" s="345"/>
    </row>
    <row r="281" ht="12.75" customHeight="1">
      <c r="A281" s="345"/>
      <c r="B281" s="345"/>
      <c r="C281" s="345"/>
      <c r="D281" s="345"/>
      <c r="E281" s="345"/>
      <c r="F281" s="494"/>
      <c r="G281" s="494"/>
      <c r="H281" s="345"/>
      <c r="I281" s="345"/>
      <c r="J281" s="345"/>
      <c r="K281" s="345"/>
      <c r="L281" s="345"/>
      <c r="M281" s="345"/>
      <c r="N281" s="345"/>
      <c r="O281" s="345"/>
      <c r="P281" s="345"/>
      <c r="Q281" s="345"/>
      <c r="R281" s="345"/>
      <c r="S281" s="345"/>
      <c r="T281" s="345"/>
      <c r="U281" s="345"/>
      <c r="V281" s="345"/>
      <c r="W281" s="345"/>
      <c r="X281" s="345"/>
      <c r="Y281" s="345"/>
      <c r="Z281" s="345"/>
    </row>
    <row r="282" ht="12.75" customHeight="1">
      <c r="A282" s="345"/>
      <c r="B282" s="345"/>
      <c r="C282" s="345"/>
      <c r="D282" s="345"/>
      <c r="E282" s="345"/>
      <c r="F282" s="494"/>
      <c r="G282" s="494"/>
      <c r="H282" s="345"/>
      <c r="I282" s="345"/>
      <c r="J282" s="345"/>
      <c r="K282" s="345"/>
      <c r="L282" s="345"/>
      <c r="M282" s="345"/>
      <c r="N282" s="345"/>
      <c r="O282" s="345"/>
      <c r="P282" s="345"/>
      <c r="Q282" s="345"/>
      <c r="R282" s="345"/>
      <c r="S282" s="345"/>
      <c r="T282" s="345"/>
      <c r="U282" s="345"/>
      <c r="V282" s="345"/>
      <c r="W282" s="345"/>
      <c r="X282" s="345"/>
      <c r="Y282" s="345"/>
      <c r="Z282" s="345"/>
    </row>
    <row r="283" ht="12.75" customHeight="1">
      <c r="A283" s="345"/>
      <c r="B283" s="345"/>
      <c r="C283" s="345"/>
      <c r="D283" s="345"/>
      <c r="E283" s="345"/>
      <c r="F283" s="494"/>
      <c r="G283" s="494"/>
      <c r="H283" s="345"/>
      <c r="I283" s="345"/>
      <c r="J283" s="345"/>
      <c r="K283" s="345"/>
      <c r="L283" s="345"/>
      <c r="M283" s="345"/>
      <c r="N283" s="345"/>
      <c r="O283" s="345"/>
      <c r="P283" s="345"/>
      <c r="Q283" s="345"/>
      <c r="R283" s="345"/>
      <c r="S283" s="345"/>
      <c r="T283" s="345"/>
      <c r="U283" s="345"/>
      <c r="V283" s="345"/>
      <c r="W283" s="345"/>
      <c r="X283" s="345"/>
      <c r="Y283" s="345"/>
      <c r="Z283" s="345"/>
    </row>
    <row r="284" ht="12.75" customHeight="1">
      <c r="A284" s="345"/>
      <c r="B284" s="345"/>
      <c r="C284" s="345"/>
      <c r="D284" s="345"/>
      <c r="E284" s="345"/>
      <c r="F284" s="494"/>
      <c r="G284" s="494"/>
      <c r="H284" s="345"/>
      <c r="I284" s="345"/>
      <c r="J284" s="345"/>
      <c r="K284" s="345"/>
      <c r="L284" s="345"/>
      <c r="M284" s="345"/>
      <c r="N284" s="345"/>
      <c r="O284" s="345"/>
      <c r="P284" s="345"/>
      <c r="Q284" s="345"/>
      <c r="R284" s="345"/>
      <c r="S284" s="345"/>
      <c r="T284" s="345"/>
      <c r="U284" s="345"/>
      <c r="V284" s="345"/>
      <c r="W284" s="345"/>
      <c r="X284" s="345"/>
      <c r="Y284" s="345"/>
      <c r="Z284" s="345"/>
    </row>
    <row r="285" ht="12.75" customHeight="1">
      <c r="A285" s="345"/>
      <c r="B285" s="345"/>
      <c r="C285" s="345"/>
      <c r="D285" s="345"/>
      <c r="E285" s="345"/>
      <c r="F285" s="494"/>
      <c r="G285" s="494"/>
      <c r="H285" s="345"/>
      <c r="I285" s="345"/>
      <c r="J285" s="345"/>
      <c r="K285" s="345"/>
      <c r="L285" s="345"/>
      <c r="M285" s="345"/>
      <c r="N285" s="345"/>
      <c r="O285" s="345"/>
      <c r="P285" s="345"/>
      <c r="Q285" s="345"/>
      <c r="R285" s="345"/>
      <c r="S285" s="345"/>
      <c r="T285" s="345"/>
      <c r="U285" s="345"/>
      <c r="V285" s="345"/>
      <c r="W285" s="345"/>
      <c r="X285" s="345"/>
      <c r="Y285" s="345"/>
      <c r="Z285" s="345"/>
    </row>
    <row r="286" ht="12.75" customHeight="1">
      <c r="A286" s="345"/>
      <c r="B286" s="345"/>
      <c r="C286" s="345"/>
      <c r="D286" s="345"/>
      <c r="E286" s="345"/>
      <c r="F286" s="494"/>
      <c r="G286" s="494"/>
      <c r="H286" s="345"/>
      <c r="I286" s="345"/>
      <c r="J286" s="345"/>
      <c r="K286" s="345"/>
      <c r="L286" s="345"/>
      <c r="M286" s="345"/>
      <c r="N286" s="345"/>
      <c r="O286" s="345"/>
      <c r="P286" s="345"/>
      <c r="Q286" s="345"/>
      <c r="R286" s="345"/>
      <c r="S286" s="345"/>
      <c r="T286" s="345"/>
      <c r="U286" s="345"/>
      <c r="V286" s="345"/>
      <c r="W286" s="345"/>
      <c r="X286" s="345"/>
      <c r="Y286" s="345"/>
      <c r="Z286" s="345"/>
    </row>
    <row r="287" ht="12.75" customHeight="1">
      <c r="A287" s="345"/>
      <c r="B287" s="345"/>
      <c r="C287" s="345"/>
      <c r="D287" s="345"/>
      <c r="E287" s="345"/>
      <c r="F287" s="494"/>
      <c r="G287" s="494"/>
      <c r="H287" s="345"/>
      <c r="I287" s="345"/>
      <c r="J287" s="345"/>
      <c r="K287" s="345"/>
      <c r="L287" s="345"/>
      <c r="M287" s="345"/>
      <c r="N287" s="345"/>
      <c r="O287" s="345"/>
      <c r="P287" s="345"/>
      <c r="Q287" s="345"/>
      <c r="R287" s="345"/>
      <c r="S287" s="345"/>
      <c r="T287" s="345"/>
      <c r="U287" s="345"/>
      <c r="V287" s="345"/>
      <c r="W287" s="345"/>
      <c r="X287" s="345"/>
      <c r="Y287" s="345"/>
      <c r="Z287" s="345"/>
    </row>
    <row r="288" ht="12.75" customHeight="1">
      <c r="A288" s="345"/>
      <c r="B288" s="345"/>
      <c r="C288" s="345"/>
      <c r="D288" s="345"/>
      <c r="E288" s="345"/>
      <c r="F288" s="494"/>
      <c r="G288" s="494"/>
      <c r="H288" s="345"/>
      <c r="I288" s="345"/>
      <c r="J288" s="345"/>
      <c r="K288" s="345"/>
      <c r="L288" s="345"/>
      <c r="M288" s="345"/>
      <c r="N288" s="345"/>
      <c r="O288" s="345"/>
      <c r="P288" s="345"/>
      <c r="Q288" s="345"/>
      <c r="R288" s="345"/>
      <c r="S288" s="345"/>
      <c r="T288" s="345"/>
      <c r="U288" s="345"/>
      <c r="V288" s="345"/>
      <c r="W288" s="345"/>
      <c r="X288" s="345"/>
      <c r="Y288" s="345"/>
      <c r="Z288" s="345"/>
    </row>
    <row r="289" ht="12.75" customHeight="1">
      <c r="A289" s="345"/>
      <c r="B289" s="345"/>
      <c r="C289" s="345"/>
      <c r="D289" s="345"/>
      <c r="E289" s="345"/>
      <c r="F289" s="494"/>
      <c r="G289" s="494"/>
      <c r="H289" s="345"/>
      <c r="I289" s="345"/>
      <c r="J289" s="345"/>
      <c r="K289" s="345"/>
      <c r="L289" s="345"/>
      <c r="M289" s="345"/>
      <c r="N289" s="345"/>
      <c r="O289" s="345"/>
      <c r="P289" s="345"/>
      <c r="Q289" s="345"/>
      <c r="R289" s="345"/>
      <c r="S289" s="345"/>
      <c r="T289" s="345"/>
      <c r="U289" s="345"/>
      <c r="V289" s="345"/>
      <c r="W289" s="345"/>
      <c r="X289" s="345"/>
      <c r="Y289" s="345"/>
      <c r="Z289" s="345"/>
    </row>
    <row r="290" ht="12.75" customHeight="1">
      <c r="A290" s="345"/>
      <c r="B290" s="345"/>
      <c r="C290" s="345"/>
      <c r="D290" s="345"/>
      <c r="E290" s="345"/>
      <c r="F290" s="494"/>
      <c r="G290" s="494"/>
      <c r="H290" s="345"/>
      <c r="I290" s="345"/>
      <c r="J290" s="345"/>
      <c r="K290" s="345"/>
      <c r="L290" s="345"/>
      <c r="M290" s="345"/>
      <c r="N290" s="345"/>
      <c r="O290" s="345"/>
      <c r="P290" s="345"/>
      <c r="Q290" s="345"/>
      <c r="R290" s="345"/>
      <c r="S290" s="345"/>
      <c r="T290" s="345"/>
      <c r="U290" s="345"/>
      <c r="V290" s="345"/>
      <c r="W290" s="345"/>
      <c r="X290" s="345"/>
      <c r="Y290" s="345"/>
      <c r="Z290" s="345"/>
    </row>
    <row r="291" ht="12.75" customHeight="1">
      <c r="A291" s="345"/>
      <c r="B291" s="345"/>
      <c r="C291" s="345"/>
      <c r="D291" s="345"/>
      <c r="E291" s="345"/>
      <c r="F291" s="494"/>
      <c r="G291" s="494"/>
      <c r="H291" s="345"/>
      <c r="I291" s="345"/>
      <c r="J291" s="345"/>
      <c r="K291" s="345"/>
      <c r="L291" s="345"/>
      <c r="M291" s="345"/>
      <c r="N291" s="345"/>
      <c r="O291" s="345"/>
      <c r="P291" s="345"/>
      <c r="Q291" s="345"/>
      <c r="R291" s="345"/>
      <c r="S291" s="345"/>
      <c r="T291" s="345"/>
      <c r="U291" s="345"/>
      <c r="V291" s="345"/>
      <c r="W291" s="345"/>
      <c r="X291" s="345"/>
      <c r="Y291" s="345"/>
      <c r="Z291" s="345"/>
    </row>
    <row r="292" ht="12.75" customHeight="1">
      <c r="A292" s="345"/>
      <c r="B292" s="345"/>
      <c r="C292" s="345"/>
      <c r="D292" s="345"/>
      <c r="E292" s="345"/>
      <c r="F292" s="494"/>
      <c r="G292" s="494"/>
      <c r="H292" s="345"/>
      <c r="I292" s="345"/>
      <c r="J292" s="345"/>
      <c r="K292" s="345"/>
      <c r="L292" s="345"/>
      <c r="M292" s="345"/>
      <c r="N292" s="345"/>
      <c r="O292" s="345"/>
      <c r="P292" s="345"/>
      <c r="Q292" s="345"/>
      <c r="R292" s="345"/>
      <c r="S292" s="345"/>
      <c r="T292" s="345"/>
      <c r="U292" s="345"/>
      <c r="V292" s="345"/>
      <c r="W292" s="345"/>
      <c r="X292" s="345"/>
      <c r="Y292" s="345"/>
      <c r="Z292" s="345"/>
    </row>
    <row r="293" ht="12.75" customHeight="1">
      <c r="A293" s="345"/>
      <c r="B293" s="345"/>
      <c r="C293" s="345"/>
      <c r="D293" s="345"/>
      <c r="E293" s="345"/>
      <c r="F293" s="494"/>
      <c r="G293" s="494"/>
      <c r="H293" s="345"/>
      <c r="I293" s="345"/>
      <c r="J293" s="345"/>
      <c r="K293" s="345"/>
      <c r="L293" s="345"/>
      <c r="M293" s="345"/>
      <c r="N293" s="345"/>
      <c r="O293" s="345"/>
      <c r="P293" s="345"/>
      <c r="Q293" s="345"/>
      <c r="R293" s="345"/>
      <c r="S293" s="345"/>
      <c r="T293" s="345"/>
      <c r="U293" s="345"/>
      <c r="V293" s="345"/>
      <c r="W293" s="345"/>
      <c r="X293" s="345"/>
      <c r="Y293" s="345"/>
      <c r="Z293" s="345"/>
    </row>
    <row r="294" ht="12.75" customHeight="1">
      <c r="A294" s="345"/>
      <c r="B294" s="345"/>
      <c r="C294" s="345"/>
      <c r="D294" s="345"/>
      <c r="E294" s="345"/>
      <c r="F294" s="494"/>
      <c r="G294" s="494"/>
      <c r="H294" s="345"/>
      <c r="I294" s="345"/>
      <c r="J294" s="345"/>
      <c r="K294" s="345"/>
      <c r="L294" s="345"/>
      <c r="M294" s="345"/>
      <c r="N294" s="345"/>
      <c r="O294" s="345"/>
      <c r="P294" s="345"/>
      <c r="Q294" s="345"/>
      <c r="R294" s="345"/>
      <c r="S294" s="345"/>
      <c r="T294" s="345"/>
      <c r="U294" s="345"/>
      <c r="V294" s="345"/>
      <c r="W294" s="345"/>
      <c r="X294" s="345"/>
      <c r="Y294" s="345"/>
      <c r="Z294" s="345"/>
    </row>
    <row r="295" ht="12.75" customHeight="1">
      <c r="A295" s="345"/>
      <c r="B295" s="345"/>
      <c r="C295" s="345"/>
      <c r="D295" s="345"/>
      <c r="E295" s="345"/>
      <c r="F295" s="494"/>
      <c r="G295" s="494"/>
      <c r="H295" s="345"/>
      <c r="I295" s="345"/>
      <c r="J295" s="345"/>
      <c r="K295" s="345"/>
      <c r="L295" s="345"/>
      <c r="M295" s="345"/>
      <c r="N295" s="345"/>
      <c r="O295" s="345"/>
      <c r="P295" s="345"/>
      <c r="Q295" s="345"/>
      <c r="R295" s="345"/>
      <c r="S295" s="345"/>
      <c r="T295" s="345"/>
      <c r="U295" s="345"/>
      <c r="V295" s="345"/>
      <c r="W295" s="345"/>
      <c r="X295" s="345"/>
      <c r="Y295" s="345"/>
      <c r="Z295" s="345"/>
    </row>
    <row r="296" ht="12.75" customHeight="1">
      <c r="A296" s="345"/>
      <c r="B296" s="345"/>
      <c r="C296" s="345"/>
      <c r="D296" s="345"/>
      <c r="E296" s="345"/>
      <c r="F296" s="494"/>
      <c r="G296" s="494"/>
      <c r="H296" s="345"/>
      <c r="I296" s="345"/>
      <c r="J296" s="345"/>
      <c r="K296" s="345"/>
      <c r="L296" s="345"/>
      <c r="M296" s="345"/>
      <c r="N296" s="345"/>
      <c r="O296" s="345"/>
      <c r="P296" s="345"/>
      <c r="Q296" s="345"/>
      <c r="R296" s="345"/>
      <c r="S296" s="345"/>
      <c r="T296" s="345"/>
      <c r="U296" s="345"/>
      <c r="V296" s="345"/>
      <c r="W296" s="345"/>
      <c r="X296" s="345"/>
      <c r="Y296" s="345"/>
      <c r="Z296" s="345"/>
    </row>
    <row r="297" ht="12.75" customHeight="1">
      <c r="A297" s="345"/>
      <c r="B297" s="345"/>
      <c r="C297" s="345"/>
      <c r="D297" s="345"/>
      <c r="E297" s="345"/>
      <c r="F297" s="494"/>
      <c r="G297" s="494"/>
      <c r="H297" s="345"/>
      <c r="I297" s="345"/>
      <c r="J297" s="345"/>
      <c r="K297" s="345"/>
      <c r="L297" s="345"/>
      <c r="M297" s="345"/>
      <c r="N297" s="345"/>
      <c r="O297" s="345"/>
      <c r="P297" s="345"/>
      <c r="Q297" s="345"/>
      <c r="R297" s="345"/>
      <c r="S297" s="345"/>
      <c r="T297" s="345"/>
      <c r="U297" s="345"/>
      <c r="V297" s="345"/>
      <c r="W297" s="345"/>
      <c r="X297" s="345"/>
      <c r="Y297" s="345"/>
      <c r="Z297" s="345"/>
    </row>
    <row r="298" ht="12.75" customHeight="1">
      <c r="A298" s="345"/>
      <c r="B298" s="345"/>
      <c r="C298" s="345"/>
      <c r="D298" s="345"/>
      <c r="E298" s="345"/>
      <c r="F298" s="494"/>
      <c r="G298" s="494"/>
      <c r="H298" s="345"/>
      <c r="I298" s="345"/>
      <c r="J298" s="345"/>
      <c r="K298" s="345"/>
      <c r="L298" s="345"/>
      <c r="M298" s="345"/>
      <c r="N298" s="345"/>
      <c r="O298" s="345"/>
      <c r="P298" s="345"/>
      <c r="Q298" s="345"/>
      <c r="R298" s="345"/>
      <c r="S298" s="345"/>
      <c r="T298" s="345"/>
      <c r="U298" s="345"/>
      <c r="V298" s="345"/>
      <c r="W298" s="345"/>
      <c r="X298" s="345"/>
      <c r="Y298" s="345"/>
      <c r="Z298" s="345"/>
    </row>
    <row r="299" ht="12.75" customHeight="1">
      <c r="A299" s="345"/>
      <c r="B299" s="345"/>
      <c r="C299" s="345"/>
      <c r="D299" s="345"/>
      <c r="E299" s="345"/>
      <c r="F299" s="494"/>
      <c r="G299" s="494"/>
      <c r="H299" s="345"/>
      <c r="I299" s="345"/>
      <c r="J299" s="345"/>
      <c r="K299" s="345"/>
      <c r="L299" s="345"/>
      <c r="M299" s="345"/>
      <c r="N299" s="345"/>
      <c r="O299" s="345"/>
      <c r="P299" s="345"/>
      <c r="Q299" s="345"/>
      <c r="R299" s="345"/>
      <c r="S299" s="345"/>
      <c r="T299" s="345"/>
      <c r="U299" s="345"/>
      <c r="V299" s="345"/>
      <c r="W299" s="345"/>
      <c r="X299" s="345"/>
      <c r="Y299" s="345"/>
      <c r="Z299" s="345"/>
    </row>
    <row r="300" ht="12.75" customHeight="1">
      <c r="A300" s="345"/>
      <c r="B300" s="345"/>
      <c r="C300" s="345"/>
      <c r="D300" s="345"/>
      <c r="E300" s="345"/>
      <c r="F300" s="494"/>
      <c r="G300" s="494"/>
      <c r="H300" s="345"/>
      <c r="I300" s="345"/>
      <c r="J300" s="345"/>
      <c r="K300" s="345"/>
      <c r="L300" s="345"/>
      <c r="M300" s="345"/>
      <c r="N300" s="345"/>
      <c r="O300" s="345"/>
      <c r="P300" s="345"/>
      <c r="Q300" s="345"/>
      <c r="R300" s="345"/>
      <c r="S300" s="345"/>
      <c r="T300" s="345"/>
      <c r="U300" s="345"/>
      <c r="V300" s="345"/>
      <c r="W300" s="345"/>
      <c r="X300" s="345"/>
      <c r="Y300" s="345"/>
      <c r="Z300" s="345"/>
    </row>
    <row r="301" ht="12.75" customHeight="1">
      <c r="A301" s="345"/>
      <c r="B301" s="345"/>
      <c r="C301" s="345"/>
      <c r="D301" s="345"/>
      <c r="E301" s="345"/>
      <c r="F301" s="494"/>
      <c r="G301" s="494"/>
      <c r="H301" s="345"/>
      <c r="I301" s="345"/>
      <c r="J301" s="345"/>
      <c r="K301" s="345"/>
      <c r="L301" s="345"/>
      <c r="M301" s="345"/>
      <c r="N301" s="345"/>
      <c r="O301" s="345"/>
      <c r="P301" s="345"/>
      <c r="Q301" s="345"/>
      <c r="R301" s="345"/>
      <c r="S301" s="345"/>
      <c r="T301" s="345"/>
      <c r="U301" s="345"/>
      <c r="V301" s="345"/>
      <c r="W301" s="345"/>
      <c r="X301" s="345"/>
      <c r="Y301" s="345"/>
      <c r="Z301" s="345"/>
    </row>
    <row r="302" ht="12.75" customHeight="1">
      <c r="A302" s="345"/>
      <c r="B302" s="345"/>
      <c r="C302" s="345"/>
      <c r="D302" s="345"/>
      <c r="E302" s="345"/>
      <c r="F302" s="494"/>
      <c r="G302" s="494"/>
      <c r="H302" s="345"/>
      <c r="I302" s="345"/>
      <c r="J302" s="345"/>
      <c r="K302" s="345"/>
      <c r="L302" s="345"/>
      <c r="M302" s="345"/>
      <c r="N302" s="345"/>
      <c r="O302" s="345"/>
      <c r="P302" s="345"/>
      <c r="Q302" s="345"/>
      <c r="R302" s="345"/>
      <c r="S302" s="345"/>
      <c r="T302" s="345"/>
      <c r="U302" s="345"/>
      <c r="V302" s="345"/>
      <c r="W302" s="345"/>
      <c r="X302" s="345"/>
      <c r="Y302" s="345"/>
      <c r="Z302" s="345"/>
    </row>
    <row r="303" ht="12.75" customHeight="1">
      <c r="A303" s="345"/>
      <c r="B303" s="345"/>
      <c r="C303" s="345"/>
      <c r="D303" s="345"/>
      <c r="E303" s="345"/>
      <c r="F303" s="494"/>
      <c r="G303" s="494"/>
      <c r="H303" s="345"/>
      <c r="I303" s="345"/>
      <c r="J303" s="345"/>
      <c r="K303" s="345"/>
      <c r="L303" s="345"/>
      <c r="M303" s="345"/>
      <c r="N303" s="345"/>
      <c r="O303" s="345"/>
      <c r="P303" s="345"/>
      <c r="Q303" s="345"/>
      <c r="R303" s="345"/>
      <c r="S303" s="345"/>
      <c r="T303" s="345"/>
      <c r="U303" s="345"/>
      <c r="V303" s="345"/>
      <c r="W303" s="345"/>
      <c r="X303" s="345"/>
      <c r="Y303" s="345"/>
      <c r="Z303" s="345"/>
    </row>
    <row r="304" ht="12.75" customHeight="1">
      <c r="A304" s="345"/>
      <c r="B304" s="345"/>
      <c r="C304" s="345"/>
      <c r="D304" s="345"/>
      <c r="E304" s="345"/>
      <c r="F304" s="494"/>
      <c r="G304" s="494"/>
      <c r="H304" s="345"/>
      <c r="I304" s="345"/>
      <c r="J304" s="345"/>
      <c r="K304" s="345"/>
      <c r="L304" s="345"/>
      <c r="M304" s="345"/>
      <c r="N304" s="345"/>
      <c r="O304" s="345"/>
      <c r="P304" s="345"/>
      <c r="Q304" s="345"/>
      <c r="R304" s="345"/>
      <c r="S304" s="345"/>
      <c r="T304" s="345"/>
      <c r="U304" s="345"/>
      <c r="V304" s="345"/>
      <c r="W304" s="345"/>
      <c r="X304" s="345"/>
      <c r="Y304" s="345"/>
      <c r="Z304" s="345"/>
    </row>
    <row r="305" ht="12.75" customHeight="1">
      <c r="A305" s="345"/>
      <c r="B305" s="345"/>
      <c r="C305" s="345"/>
      <c r="D305" s="345"/>
      <c r="E305" s="345"/>
      <c r="F305" s="494"/>
      <c r="G305" s="494"/>
      <c r="H305" s="345"/>
      <c r="I305" s="345"/>
      <c r="J305" s="345"/>
      <c r="K305" s="345"/>
      <c r="L305" s="345"/>
      <c r="M305" s="345"/>
      <c r="N305" s="345"/>
      <c r="O305" s="345"/>
      <c r="P305" s="345"/>
      <c r="Q305" s="345"/>
      <c r="R305" s="345"/>
      <c r="S305" s="345"/>
      <c r="T305" s="345"/>
      <c r="U305" s="345"/>
      <c r="V305" s="345"/>
      <c r="W305" s="345"/>
      <c r="X305" s="345"/>
      <c r="Y305" s="345"/>
      <c r="Z305" s="345"/>
    </row>
    <row r="306" ht="12.75" customHeight="1">
      <c r="A306" s="345"/>
      <c r="B306" s="345"/>
      <c r="C306" s="345"/>
      <c r="D306" s="345"/>
      <c r="E306" s="345"/>
      <c r="F306" s="494"/>
      <c r="G306" s="494"/>
      <c r="H306" s="345"/>
      <c r="I306" s="345"/>
      <c r="J306" s="345"/>
      <c r="K306" s="345"/>
      <c r="L306" s="345"/>
      <c r="M306" s="345"/>
      <c r="N306" s="345"/>
      <c r="O306" s="345"/>
      <c r="P306" s="345"/>
      <c r="Q306" s="345"/>
      <c r="R306" s="345"/>
      <c r="S306" s="345"/>
      <c r="T306" s="345"/>
      <c r="U306" s="345"/>
      <c r="V306" s="345"/>
      <c r="W306" s="345"/>
      <c r="X306" s="345"/>
      <c r="Y306" s="345"/>
      <c r="Z306" s="345"/>
    </row>
    <row r="307" ht="12.75" customHeight="1">
      <c r="A307" s="345"/>
      <c r="B307" s="345"/>
      <c r="C307" s="345"/>
      <c r="D307" s="345"/>
      <c r="E307" s="345"/>
      <c r="F307" s="494"/>
      <c r="G307" s="494"/>
      <c r="H307" s="345"/>
      <c r="I307" s="345"/>
      <c r="J307" s="345"/>
      <c r="K307" s="345"/>
      <c r="L307" s="345"/>
      <c r="M307" s="345"/>
      <c r="N307" s="345"/>
      <c r="O307" s="345"/>
      <c r="P307" s="345"/>
      <c r="Q307" s="345"/>
      <c r="R307" s="345"/>
      <c r="S307" s="345"/>
      <c r="T307" s="345"/>
      <c r="U307" s="345"/>
      <c r="V307" s="345"/>
      <c r="W307" s="345"/>
      <c r="X307" s="345"/>
      <c r="Y307" s="345"/>
      <c r="Z307" s="345"/>
    </row>
    <row r="308" ht="12.75" customHeight="1">
      <c r="A308" s="345"/>
      <c r="B308" s="345"/>
      <c r="C308" s="345"/>
      <c r="D308" s="345"/>
      <c r="E308" s="345"/>
      <c r="F308" s="494"/>
      <c r="G308" s="494"/>
      <c r="H308" s="345"/>
      <c r="I308" s="345"/>
      <c r="J308" s="345"/>
      <c r="K308" s="345"/>
      <c r="L308" s="345"/>
      <c r="M308" s="345"/>
      <c r="N308" s="345"/>
      <c r="O308" s="345"/>
      <c r="P308" s="345"/>
      <c r="Q308" s="345"/>
      <c r="R308" s="345"/>
      <c r="S308" s="345"/>
      <c r="T308" s="345"/>
      <c r="U308" s="345"/>
      <c r="V308" s="345"/>
      <c r="W308" s="345"/>
      <c r="X308" s="345"/>
      <c r="Y308" s="345"/>
      <c r="Z308" s="345"/>
    </row>
    <row r="309" ht="12.75" customHeight="1">
      <c r="A309" s="345"/>
      <c r="B309" s="345"/>
      <c r="C309" s="345"/>
      <c r="D309" s="345"/>
      <c r="E309" s="345"/>
      <c r="F309" s="494"/>
      <c r="G309" s="494"/>
      <c r="H309" s="345"/>
      <c r="I309" s="345"/>
      <c r="J309" s="345"/>
      <c r="K309" s="345"/>
      <c r="L309" s="345"/>
      <c r="M309" s="345"/>
      <c r="N309" s="345"/>
      <c r="O309" s="345"/>
      <c r="P309" s="345"/>
      <c r="Q309" s="345"/>
      <c r="R309" s="345"/>
      <c r="S309" s="345"/>
      <c r="T309" s="345"/>
      <c r="U309" s="345"/>
      <c r="V309" s="345"/>
      <c r="W309" s="345"/>
      <c r="X309" s="345"/>
      <c r="Y309" s="345"/>
      <c r="Z309" s="345"/>
    </row>
    <row r="310" ht="12.75" customHeight="1">
      <c r="A310" s="345"/>
      <c r="B310" s="345"/>
      <c r="C310" s="345"/>
      <c r="D310" s="345"/>
      <c r="E310" s="345"/>
      <c r="F310" s="494"/>
      <c r="G310" s="494"/>
      <c r="H310" s="345"/>
      <c r="I310" s="345"/>
      <c r="J310" s="345"/>
      <c r="K310" s="345"/>
      <c r="L310" s="345"/>
      <c r="M310" s="345"/>
      <c r="N310" s="345"/>
      <c r="O310" s="345"/>
      <c r="P310" s="345"/>
      <c r="Q310" s="345"/>
      <c r="R310" s="345"/>
      <c r="S310" s="345"/>
      <c r="T310" s="345"/>
      <c r="U310" s="345"/>
      <c r="V310" s="345"/>
      <c r="W310" s="345"/>
      <c r="X310" s="345"/>
      <c r="Y310" s="345"/>
      <c r="Z310" s="345"/>
    </row>
    <row r="311" ht="12.75" customHeight="1">
      <c r="A311" s="345"/>
      <c r="B311" s="345"/>
      <c r="C311" s="345"/>
      <c r="D311" s="345"/>
      <c r="E311" s="345"/>
      <c r="F311" s="494"/>
      <c r="G311" s="494"/>
      <c r="H311" s="345"/>
      <c r="I311" s="345"/>
      <c r="J311" s="345"/>
      <c r="K311" s="345"/>
      <c r="L311" s="345"/>
      <c r="M311" s="345"/>
      <c r="N311" s="345"/>
      <c r="O311" s="345"/>
      <c r="P311" s="345"/>
      <c r="Q311" s="345"/>
      <c r="R311" s="345"/>
      <c r="S311" s="345"/>
      <c r="T311" s="345"/>
      <c r="U311" s="345"/>
      <c r="V311" s="345"/>
      <c r="W311" s="345"/>
      <c r="X311" s="345"/>
      <c r="Y311" s="345"/>
      <c r="Z311" s="345"/>
    </row>
    <row r="312" ht="12.75" customHeight="1">
      <c r="A312" s="345"/>
      <c r="B312" s="345"/>
      <c r="C312" s="345"/>
      <c r="D312" s="345"/>
      <c r="E312" s="345"/>
      <c r="F312" s="494"/>
      <c r="G312" s="494"/>
      <c r="H312" s="345"/>
      <c r="I312" s="345"/>
      <c r="J312" s="345"/>
      <c r="K312" s="345"/>
      <c r="L312" s="345"/>
      <c r="M312" s="345"/>
      <c r="N312" s="345"/>
      <c r="O312" s="345"/>
      <c r="P312" s="345"/>
      <c r="Q312" s="345"/>
      <c r="R312" s="345"/>
      <c r="S312" s="345"/>
      <c r="T312" s="345"/>
      <c r="U312" s="345"/>
      <c r="V312" s="345"/>
      <c r="W312" s="345"/>
      <c r="X312" s="345"/>
      <c r="Y312" s="345"/>
      <c r="Z312" s="345"/>
    </row>
    <row r="313" ht="12.75" customHeight="1">
      <c r="A313" s="345"/>
      <c r="B313" s="345"/>
      <c r="C313" s="345"/>
      <c r="D313" s="345"/>
      <c r="E313" s="345"/>
      <c r="F313" s="494"/>
      <c r="G313" s="494"/>
      <c r="H313" s="345"/>
      <c r="I313" s="345"/>
      <c r="J313" s="345"/>
      <c r="K313" s="345"/>
      <c r="L313" s="345"/>
      <c r="M313" s="345"/>
      <c r="N313" s="345"/>
      <c r="O313" s="345"/>
      <c r="P313" s="345"/>
      <c r="Q313" s="345"/>
      <c r="R313" s="345"/>
      <c r="S313" s="345"/>
      <c r="T313" s="345"/>
      <c r="U313" s="345"/>
      <c r="V313" s="345"/>
      <c r="W313" s="345"/>
      <c r="X313" s="345"/>
      <c r="Y313" s="345"/>
      <c r="Z313" s="345"/>
    </row>
    <row r="314" ht="12.75" customHeight="1">
      <c r="A314" s="345"/>
      <c r="B314" s="345"/>
      <c r="C314" s="345"/>
      <c r="D314" s="345"/>
      <c r="E314" s="345"/>
      <c r="F314" s="494"/>
      <c r="G314" s="494"/>
      <c r="H314" s="345"/>
      <c r="I314" s="345"/>
      <c r="J314" s="345"/>
      <c r="K314" s="345"/>
      <c r="L314" s="345"/>
      <c r="M314" s="345"/>
      <c r="N314" s="345"/>
      <c r="O314" s="345"/>
      <c r="P314" s="345"/>
      <c r="Q314" s="345"/>
      <c r="R314" s="345"/>
      <c r="S314" s="345"/>
      <c r="T314" s="345"/>
      <c r="U314" s="345"/>
      <c r="V314" s="345"/>
      <c r="W314" s="345"/>
      <c r="X314" s="345"/>
      <c r="Y314" s="345"/>
      <c r="Z314" s="345"/>
    </row>
    <row r="315" ht="12.75" customHeight="1">
      <c r="A315" s="345"/>
      <c r="B315" s="345"/>
      <c r="C315" s="345"/>
      <c r="D315" s="345"/>
      <c r="E315" s="345"/>
      <c r="F315" s="494"/>
      <c r="G315" s="494"/>
      <c r="H315" s="345"/>
      <c r="I315" s="345"/>
      <c r="J315" s="345"/>
      <c r="K315" s="345"/>
      <c r="L315" s="345"/>
      <c r="M315" s="345"/>
      <c r="N315" s="345"/>
      <c r="O315" s="345"/>
      <c r="P315" s="345"/>
      <c r="Q315" s="345"/>
      <c r="R315" s="345"/>
      <c r="S315" s="345"/>
      <c r="T315" s="345"/>
      <c r="U315" s="345"/>
      <c r="V315" s="345"/>
      <c r="W315" s="345"/>
      <c r="X315" s="345"/>
      <c r="Y315" s="345"/>
      <c r="Z315" s="345"/>
    </row>
    <row r="316" ht="12.75" customHeight="1">
      <c r="A316" s="345"/>
      <c r="B316" s="345"/>
      <c r="C316" s="345"/>
      <c r="D316" s="345"/>
      <c r="E316" s="345"/>
      <c r="F316" s="494"/>
      <c r="G316" s="494"/>
      <c r="H316" s="345"/>
      <c r="I316" s="345"/>
      <c r="J316" s="345"/>
      <c r="K316" s="345"/>
      <c r="L316" s="345"/>
      <c r="M316" s="345"/>
      <c r="N316" s="345"/>
      <c r="O316" s="345"/>
      <c r="P316" s="345"/>
      <c r="Q316" s="345"/>
      <c r="R316" s="345"/>
      <c r="S316" s="345"/>
      <c r="T316" s="345"/>
      <c r="U316" s="345"/>
      <c r="V316" s="345"/>
      <c r="W316" s="345"/>
      <c r="X316" s="345"/>
      <c r="Y316" s="345"/>
      <c r="Z316" s="345"/>
    </row>
    <row r="317" ht="12.75" customHeight="1">
      <c r="A317" s="345"/>
      <c r="B317" s="345"/>
      <c r="C317" s="345"/>
      <c r="D317" s="345"/>
      <c r="E317" s="345"/>
      <c r="F317" s="494"/>
      <c r="G317" s="494"/>
      <c r="H317" s="345"/>
      <c r="I317" s="345"/>
      <c r="J317" s="345"/>
      <c r="K317" s="345"/>
      <c r="L317" s="345"/>
      <c r="M317" s="345"/>
      <c r="N317" s="345"/>
      <c r="O317" s="345"/>
      <c r="P317" s="345"/>
      <c r="Q317" s="345"/>
      <c r="R317" s="345"/>
      <c r="S317" s="345"/>
      <c r="T317" s="345"/>
      <c r="U317" s="345"/>
      <c r="V317" s="345"/>
      <c r="W317" s="345"/>
      <c r="X317" s="345"/>
      <c r="Y317" s="345"/>
      <c r="Z317" s="345"/>
    </row>
    <row r="318" ht="12.75" customHeight="1">
      <c r="A318" s="345"/>
      <c r="B318" s="345"/>
      <c r="C318" s="345"/>
      <c r="D318" s="345"/>
      <c r="E318" s="345"/>
      <c r="F318" s="494"/>
      <c r="G318" s="494"/>
      <c r="H318" s="345"/>
      <c r="I318" s="345"/>
      <c r="J318" s="345"/>
      <c r="K318" s="345"/>
      <c r="L318" s="345"/>
      <c r="M318" s="345"/>
      <c r="N318" s="345"/>
      <c r="O318" s="345"/>
      <c r="P318" s="345"/>
      <c r="Q318" s="345"/>
      <c r="R318" s="345"/>
      <c r="S318" s="345"/>
      <c r="T318" s="345"/>
      <c r="U318" s="345"/>
      <c r="V318" s="345"/>
      <c r="W318" s="345"/>
      <c r="X318" s="345"/>
      <c r="Y318" s="345"/>
      <c r="Z318" s="345"/>
    </row>
    <row r="319" ht="12.75" customHeight="1">
      <c r="A319" s="345"/>
      <c r="B319" s="345"/>
      <c r="C319" s="345"/>
      <c r="D319" s="345"/>
      <c r="E319" s="345"/>
      <c r="F319" s="494"/>
      <c r="G319" s="494"/>
      <c r="H319" s="345"/>
      <c r="I319" s="345"/>
      <c r="J319" s="345"/>
      <c r="K319" s="345"/>
      <c r="L319" s="345"/>
      <c r="M319" s="345"/>
      <c r="N319" s="345"/>
      <c r="O319" s="345"/>
      <c r="P319" s="345"/>
      <c r="Q319" s="345"/>
      <c r="R319" s="345"/>
      <c r="S319" s="345"/>
      <c r="T319" s="345"/>
      <c r="U319" s="345"/>
      <c r="V319" s="345"/>
      <c r="W319" s="345"/>
      <c r="X319" s="345"/>
      <c r="Y319" s="345"/>
      <c r="Z319" s="345"/>
    </row>
    <row r="320" ht="12.75" customHeight="1">
      <c r="A320" s="345"/>
      <c r="B320" s="345"/>
      <c r="C320" s="345"/>
      <c r="D320" s="345"/>
      <c r="E320" s="345"/>
      <c r="F320" s="494"/>
      <c r="G320" s="494"/>
      <c r="H320" s="345"/>
      <c r="I320" s="345"/>
      <c r="J320" s="345"/>
      <c r="K320" s="345"/>
      <c r="L320" s="345"/>
      <c r="M320" s="345"/>
      <c r="N320" s="345"/>
      <c r="O320" s="345"/>
      <c r="P320" s="345"/>
      <c r="Q320" s="345"/>
      <c r="R320" s="345"/>
      <c r="S320" s="345"/>
      <c r="T320" s="345"/>
      <c r="U320" s="345"/>
      <c r="V320" s="345"/>
      <c r="W320" s="345"/>
      <c r="X320" s="345"/>
      <c r="Y320" s="345"/>
      <c r="Z320" s="345"/>
    </row>
    <row r="321" ht="12.75" customHeight="1">
      <c r="A321" s="345"/>
      <c r="B321" s="345"/>
      <c r="C321" s="345"/>
      <c r="D321" s="345"/>
      <c r="E321" s="345"/>
      <c r="F321" s="494"/>
      <c r="G321" s="494"/>
      <c r="H321" s="345"/>
      <c r="I321" s="345"/>
      <c r="J321" s="345"/>
      <c r="K321" s="345"/>
      <c r="L321" s="345"/>
      <c r="M321" s="345"/>
      <c r="N321" s="345"/>
      <c r="O321" s="345"/>
      <c r="P321" s="345"/>
      <c r="Q321" s="345"/>
      <c r="R321" s="345"/>
      <c r="S321" s="345"/>
      <c r="T321" s="345"/>
      <c r="U321" s="345"/>
      <c r="V321" s="345"/>
      <c r="W321" s="345"/>
      <c r="X321" s="345"/>
      <c r="Y321" s="345"/>
      <c r="Z321" s="345"/>
    </row>
    <row r="322" ht="12.75" customHeight="1">
      <c r="A322" s="345"/>
      <c r="B322" s="345"/>
      <c r="C322" s="345"/>
      <c r="D322" s="345"/>
      <c r="E322" s="345"/>
      <c r="F322" s="494"/>
      <c r="G322" s="494"/>
      <c r="H322" s="345"/>
      <c r="I322" s="345"/>
      <c r="J322" s="345"/>
      <c r="K322" s="345"/>
      <c r="L322" s="345"/>
      <c r="M322" s="345"/>
      <c r="N322" s="345"/>
      <c r="O322" s="345"/>
      <c r="P322" s="345"/>
      <c r="Q322" s="345"/>
      <c r="R322" s="345"/>
      <c r="S322" s="345"/>
      <c r="T322" s="345"/>
      <c r="U322" s="345"/>
      <c r="V322" s="345"/>
      <c r="W322" s="345"/>
      <c r="X322" s="345"/>
      <c r="Y322" s="345"/>
      <c r="Z322" s="345"/>
    </row>
    <row r="323" ht="12.75" customHeight="1">
      <c r="A323" s="345"/>
      <c r="B323" s="345"/>
      <c r="C323" s="345"/>
      <c r="D323" s="345"/>
      <c r="E323" s="345"/>
      <c r="F323" s="494"/>
      <c r="G323" s="494"/>
      <c r="H323" s="345"/>
      <c r="I323" s="345"/>
      <c r="J323" s="345"/>
      <c r="K323" s="345"/>
      <c r="L323" s="345"/>
      <c r="M323" s="345"/>
      <c r="N323" s="345"/>
      <c r="O323" s="345"/>
      <c r="P323" s="345"/>
      <c r="Q323" s="345"/>
      <c r="R323" s="345"/>
      <c r="S323" s="345"/>
      <c r="T323" s="345"/>
      <c r="U323" s="345"/>
      <c r="V323" s="345"/>
      <c r="W323" s="345"/>
      <c r="X323" s="345"/>
      <c r="Y323" s="345"/>
      <c r="Z323" s="345"/>
    </row>
    <row r="324" ht="12.75" customHeight="1">
      <c r="A324" s="345"/>
      <c r="B324" s="345"/>
      <c r="C324" s="345"/>
      <c r="D324" s="345"/>
      <c r="E324" s="345"/>
      <c r="F324" s="494"/>
      <c r="G324" s="494"/>
      <c r="H324" s="345"/>
      <c r="I324" s="345"/>
      <c r="J324" s="345"/>
      <c r="K324" s="345"/>
      <c r="L324" s="345"/>
      <c r="M324" s="345"/>
      <c r="N324" s="345"/>
      <c r="O324" s="345"/>
      <c r="P324" s="345"/>
      <c r="Q324" s="345"/>
      <c r="R324" s="345"/>
      <c r="S324" s="345"/>
      <c r="T324" s="345"/>
      <c r="U324" s="345"/>
      <c r="V324" s="345"/>
      <c r="W324" s="345"/>
      <c r="X324" s="345"/>
      <c r="Y324" s="345"/>
      <c r="Z324" s="345"/>
    </row>
    <row r="325" ht="12.75" customHeight="1">
      <c r="A325" s="345"/>
      <c r="B325" s="345"/>
      <c r="C325" s="345"/>
      <c r="D325" s="345"/>
      <c r="E325" s="345"/>
      <c r="F325" s="494"/>
      <c r="G325" s="494"/>
      <c r="H325" s="345"/>
      <c r="I325" s="345"/>
      <c r="J325" s="345"/>
      <c r="K325" s="345"/>
      <c r="L325" s="345"/>
      <c r="M325" s="345"/>
      <c r="N325" s="345"/>
      <c r="O325" s="345"/>
      <c r="P325" s="345"/>
      <c r="Q325" s="345"/>
      <c r="R325" s="345"/>
      <c r="S325" s="345"/>
      <c r="T325" s="345"/>
      <c r="U325" s="345"/>
      <c r="V325" s="345"/>
      <c r="W325" s="345"/>
      <c r="X325" s="345"/>
      <c r="Y325" s="345"/>
      <c r="Z325" s="345"/>
    </row>
    <row r="326" ht="12.75" customHeight="1">
      <c r="A326" s="345"/>
      <c r="B326" s="345"/>
      <c r="C326" s="345"/>
      <c r="D326" s="345"/>
      <c r="E326" s="345"/>
      <c r="F326" s="494"/>
      <c r="G326" s="494"/>
      <c r="H326" s="345"/>
      <c r="I326" s="345"/>
      <c r="J326" s="345"/>
      <c r="K326" s="345"/>
      <c r="L326" s="345"/>
      <c r="M326" s="345"/>
      <c r="N326" s="345"/>
      <c r="O326" s="345"/>
      <c r="P326" s="345"/>
      <c r="Q326" s="345"/>
      <c r="R326" s="345"/>
      <c r="S326" s="345"/>
      <c r="T326" s="345"/>
      <c r="U326" s="345"/>
      <c r="V326" s="345"/>
      <c r="W326" s="345"/>
      <c r="X326" s="345"/>
      <c r="Y326" s="345"/>
      <c r="Z326" s="345"/>
    </row>
    <row r="327" ht="12.75" customHeight="1">
      <c r="A327" s="345"/>
      <c r="B327" s="345"/>
      <c r="C327" s="345"/>
      <c r="D327" s="345"/>
      <c r="E327" s="345"/>
      <c r="F327" s="494"/>
      <c r="G327" s="494"/>
      <c r="H327" s="345"/>
      <c r="I327" s="345"/>
      <c r="J327" s="345"/>
      <c r="K327" s="345"/>
      <c r="L327" s="345"/>
      <c r="M327" s="345"/>
      <c r="N327" s="345"/>
      <c r="O327" s="345"/>
      <c r="P327" s="345"/>
      <c r="Q327" s="345"/>
      <c r="R327" s="345"/>
      <c r="S327" s="345"/>
      <c r="T327" s="345"/>
      <c r="U327" s="345"/>
      <c r="V327" s="345"/>
      <c r="W327" s="345"/>
      <c r="X327" s="345"/>
      <c r="Y327" s="345"/>
      <c r="Z327" s="345"/>
    </row>
    <row r="328" ht="12.75" customHeight="1">
      <c r="A328" s="345"/>
      <c r="B328" s="345"/>
      <c r="C328" s="345"/>
      <c r="D328" s="345"/>
      <c r="E328" s="345"/>
      <c r="F328" s="494"/>
      <c r="G328" s="494"/>
      <c r="H328" s="345"/>
      <c r="I328" s="345"/>
      <c r="J328" s="345"/>
      <c r="K328" s="345"/>
      <c r="L328" s="345"/>
      <c r="M328" s="345"/>
      <c r="N328" s="345"/>
      <c r="O328" s="345"/>
      <c r="P328" s="345"/>
      <c r="Q328" s="345"/>
      <c r="R328" s="345"/>
      <c r="S328" s="345"/>
      <c r="T328" s="345"/>
      <c r="U328" s="345"/>
      <c r="V328" s="345"/>
      <c r="W328" s="345"/>
      <c r="X328" s="345"/>
      <c r="Y328" s="345"/>
      <c r="Z328" s="345"/>
    </row>
    <row r="329" ht="12.75" customHeight="1">
      <c r="A329" s="345"/>
      <c r="B329" s="345"/>
      <c r="C329" s="345"/>
      <c r="D329" s="345"/>
      <c r="E329" s="345"/>
      <c r="F329" s="494"/>
      <c r="G329" s="494"/>
      <c r="H329" s="345"/>
      <c r="I329" s="345"/>
      <c r="J329" s="345"/>
      <c r="K329" s="345"/>
      <c r="L329" s="345"/>
      <c r="M329" s="345"/>
      <c r="N329" s="345"/>
      <c r="O329" s="345"/>
      <c r="P329" s="345"/>
      <c r="Q329" s="345"/>
      <c r="R329" s="345"/>
      <c r="S329" s="345"/>
      <c r="T329" s="345"/>
      <c r="U329" s="345"/>
      <c r="V329" s="345"/>
      <c r="W329" s="345"/>
      <c r="X329" s="345"/>
      <c r="Y329" s="345"/>
      <c r="Z329" s="345"/>
    </row>
    <row r="330" ht="12.75" customHeight="1">
      <c r="A330" s="345"/>
      <c r="B330" s="345"/>
      <c r="C330" s="345"/>
      <c r="D330" s="345"/>
      <c r="E330" s="345"/>
      <c r="F330" s="494"/>
      <c r="G330" s="494"/>
      <c r="H330" s="345"/>
      <c r="I330" s="345"/>
      <c r="J330" s="345"/>
      <c r="K330" s="345"/>
      <c r="L330" s="345"/>
      <c r="M330" s="345"/>
      <c r="N330" s="345"/>
      <c r="O330" s="345"/>
      <c r="P330" s="345"/>
      <c r="Q330" s="345"/>
      <c r="R330" s="345"/>
      <c r="S330" s="345"/>
      <c r="T330" s="345"/>
      <c r="U330" s="345"/>
      <c r="V330" s="345"/>
      <c r="W330" s="345"/>
      <c r="X330" s="345"/>
      <c r="Y330" s="345"/>
      <c r="Z330" s="345"/>
    </row>
    <row r="331" ht="12.75" customHeight="1">
      <c r="A331" s="345"/>
      <c r="B331" s="345"/>
      <c r="C331" s="345"/>
      <c r="D331" s="345"/>
      <c r="E331" s="345"/>
      <c r="F331" s="494"/>
      <c r="G331" s="494"/>
      <c r="H331" s="345"/>
      <c r="I331" s="345"/>
      <c r="J331" s="345"/>
      <c r="K331" s="345"/>
      <c r="L331" s="345"/>
      <c r="M331" s="345"/>
      <c r="N331" s="345"/>
      <c r="O331" s="345"/>
      <c r="P331" s="345"/>
      <c r="Q331" s="345"/>
      <c r="R331" s="345"/>
      <c r="S331" s="345"/>
      <c r="T331" s="345"/>
      <c r="U331" s="345"/>
      <c r="V331" s="345"/>
      <c r="W331" s="345"/>
      <c r="X331" s="345"/>
      <c r="Y331" s="345"/>
      <c r="Z331" s="345"/>
    </row>
    <row r="332" ht="12.75" customHeight="1">
      <c r="A332" s="345"/>
      <c r="B332" s="345"/>
      <c r="C332" s="345"/>
      <c r="D332" s="345"/>
      <c r="E332" s="345"/>
      <c r="F332" s="494"/>
      <c r="G332" s="494"/>
      <c r="H332" s="345"/>
      <c r="I332" s="345"/>
      <c r="J332" s="345"/>
      <c r="K332" s="345"/>
      <c r="L332" s="345"/>
      <c r="M332" s="345"/>
      <c r="N332" s="345"/>
      <c r="O332" s="345"/>
      <c r="P332" s="345"/>
      <c r="Q332" s="345"/>
      <c r="R332" s="345"/>
      <c r="S332" s="345"/>
      <c r="T332" s="345"/>
      <c r="U332" s="345"/>
      <c r="V332" s="345"/>
      <c r="W332" s="345"/>
      <c r="X332" s="345"/>
      <c r="Y332" s="345"/>
      <c r="Z332" s="345"/>
    </row>
    <row r="333" ht="12.75" customHeight="1">
      <c r="A333" s="345"/>
      <c r="B333" s="345"/>
      <c r="C333" s="345"/>
      <c r="D333" s="345"/>
      <c r="E333" s="345"/>
      <c r="F333" s="494"/>
      <c r="G333" s="494"/>
      <c r="H333" s="345"/>
      <c r="I333" s="345"/>
      <c r="J333" s="345"/>
      <c r="K333" s="345"/>
      <c r="L333" s="345"/>
      <c r="M333" s="345"/>
      <c r="N333" s="345"/>
      <c r="O333" s="345"/>
      <c r="P333" s="345"/>
      <c r="Q333" s="345"/>
      <c r="R333" s="345"/>
      <c r="S333" s="345"/>
      <c r="T333" s="345"/>
      <c r="U333" s="345"/>
      <c r="V333" s="345"/>
      <c r="W333" s="345"/>
      <c r="X333" s="345"/>
      <c r="Y333" s="345"/>
      <c r="Z333" s="345"/>
    </row>
    <row r="334" ht="12.75" customHeight="1">
      <c r="A334" s="345"/>
      <c r="B334" s="345"/>
      <c r="C334" s="345"/>
      <c r="D334" s="345"/>
      <c r="E334" s="345"/>
      <c r="F334" s="494"/>
      <c r="G334" s="494"/>
      <c r="H334" s="345"/>
      <c r="I334" s="345"/>
      <c r="J334" s="345"/>
      <c r="K334" s="345"/>
      <c r="L334" s="345"/>
      <c r="M334" s="345"/>
      <c r="N334" s="345"/>
      <c r="O334" s="345"/>
      <c r="P334" s="345"/>
      <c r="Q334" s="345"/>
      <c r="R334" s="345"/>
      <c r="S334" s="345"/>
      <c r="T334" s="345"/>
      <c r="U334" s="345"/>
      <c r="V334" s="345"/>
      <c r="W334" s="345"/>
      <c r="X334" s="345"/>
      <c r="Y334" s="345"/>
      <c r="Z334" s="345"/>
    </row>
    <row r="335" ht="12.75" customHeight="1">
      <c r="A335" s="345"/>
      <c r="B335" s="345"/>
      <c r="C335" s="345"/>
      <c r="D335" s="345"/>
      <c r="E335" s="345"/>
      <c r="F335" s="494"/>
      <c r="G335" s="494"/>
      <c r="H335" s="345"/>
      <c r="I335" s="345"/>
      <c r="J335" s="345"/>
      <c r="K335" s="345"/>
      <c r="L335" s="345"/>
      <c r="M335" s="345"/>
      <c r="N335" s="345"/>
      <c r="O335" s="345"/>
      <c r="P335" s="345"/>
      <c r="Q335" s="345"/>
      <c r="R335" s="345"/>
      <c r="S335" s="345"/>
      <c r="T335" s="345"/>
      <c r="U335" s="345"/>
      <c r="V335" s="345"/>
      <c r="W335" s="345"/>
      <c r="X335" s="345"/>
      <c r="Y335" s="345"/>
      <c r="Z335" s="345"/>
    </row>
    <row r="336" ht="12.75" customHeight="1">
      <c r="A336" s="345"/>
      <c r="B336" s="345"/>
      <c r="C336" s="345"/>
      <c r="D336" s="345"/>
      <c r="E336" s="345"/>
      <c r="F336" s="494"/>
      <c r="G336" s="494"/>
      <c r="H336" s="345"/>
      <c r="I336" s="345"/>
      <c r="J336" s="345"/>
      <c r="K336" s="345"/>
      <c r="L336" s="345"/>
      <c r="M336" s="345"/>
      <c r="N336" s="345"/>
      <c r="O336" s="345"/>
      <c r="P336" s="345"/>
      <c r="Q336" s="345"/>
      <c r="R336" s="345"/>
      <c r="S336" s="345"/>
      <c r="T336" s="345"/>
      <c r="U336" s="345"/>
      <c r="V336" s="345"/>
      <c r="W336" s="345"/>
      <c r="X336" s="345"/>
      <c r="Y336" s="345"/>
      <c r="Z336" s="345"/>
    </row>
    <row r="337" ht="12.75" customHeight="1">
      <c r="A337" s="345"/>
      <c r="B337" s="345"/>
      <c r="C337" s="345"/>
      <c r="D337" s="345"/>
      <c r="E337" s="345"/>
      <c r="F337" s="494"/>
      <c r="G337" s="494"/>
      <c r="H337" s="345"/>
      <c r="I337" s="345"/>
      <c r="J337" s="345"/>
      <c r="K337" s="345"/>
      <c r="L337" s="345"/>
      <c r="M337" s="345"/>
      <c r="N337" s="345"/>
      <c r="O337" s="345"/>
      <c r="P337" s="345"/>
      <c r="Q337" s="345"/>
      <c r="R337" s="345"/>
      <c r="S337" s="345"/>
      <c r="T337" s="345"/>
      <c r="U337" s="345"/>
      <c r="V337" s="345"/>
      <c r="W337" s="345"/>
      <c r="X337" s="345"/>
      <c r="Y337" s="345"/>
      <c r="Z337" s="345"/>
    </row>
    <row r="338" ht="12.75" customHeight="1">
      <c r="A338" s="345"/>
      <c r="B338" s="345"/>
      <c r="C338" s="345"/>
      <c r="D338" s="345"/>
      <c r="E338" s="345"/>
      <c r="F338" s="494"/>
      <c r="G338" s="494"/>
      <c r="H338" s="345"/>
      <c r="I338" s="345"/>
      <c r="J338" s="345"/>
      <c r="K338" s="345"/>
      <c r="L338" s="345"/>
      <c r="M338" s="345"/>
      <c r="N338" s="345"/>
      <c r="O338" s="345"/>
      <c r="P338" s="345"/>
      <c r="Q338" s="345"/>
      <c r="R338" s="345"/>
      <c r="S338" s="345"/>
      <c r="T338" s="345"/>
      <c r="U338" s="345"/>
      <c r="V338" s="345"/>
      <c r="W338" s="345"/>
      <c r="X338" s="345"/>
      <c r="Y338" s="345"/>
      <c r="Z338" s="345"/>
    </row>
    <row r="339" ht="12.75" customHeight="1">
      <c r="A339" s="345"/>
      <c r="B339" s="345"/>
      <c r="C339" s="345"/>
      <c r="D339" s="345"/>
      <c r="E339" s="345"/>
      <c r="F339" s="494"/>
      <c r="G339" s="494"/>
      <c r="H339" s="345"/>
      <c r="I339" s="345"/>
      <c r="J339" s="345"/>
      <c r="K339" s="345"/>
      <c r="L339" s="345"/>
      <c r="M339" s="345"/>
      <c r="N339" s="345"/>
      <c r="O339" s="345"/>
      <c r="P339" s="345"/>
      <c r="Q339" s="345"/>
      <c r="R339" s="345"/>
      <c r="S339" s="345"/>
      <c r="T339" s="345"/>
      <c r="U339" s="345"/>
      <c r="V339" s="345"/>
      <c r="W339" s="345"/>
      <c r="X339" s="345"/>
      <c r="Y339" s="345"/>
      <c r="Z339" s="345"/>
    </row>
    <row r="340" ht="12.75" customHeight="1">
      <c r="A340" s="345"/>
      <c r="B340" s="345"/>
      <c r="C340" s="345"/>
      <c r="D340" s="345"/>
      <c r="E340" s="345"/>
      <c r="F340" s="494"/>
      <c r="G340" s="494"/>
      <c r="H340" s="345"/>
      <c r="I340" s="345"/>
      <c r="J340" s="345"/>
      <c r="K340" s="345"/>
      <c r="L340" s="345"/>
      <c r="M340" s="345"/>
      <c r="N340" s="345"/>
      <c r="O340" s="345"/>
      <c r="P340" s="345"/>
      <c r="Q340" s="345"/>
      <c r="R340" s="345"/>
      <c r="S340" s="345"/>
      <c r="T340" s="345"/>
      <c r="U340" s="345"/>
      <c r="V340" s="345"/>
      <c r="W340" s="345"/>
      <c r="X340" s="345"/>
      <c r="Y340" s="345"/>
      <c r="Z340" s="345"/>
    </row>
    <row r="341" ht="12.75" customHeight="1">
      <c r="A341" s="345"/>
      <c r="B341" s="345"/>
      <c r="C341" s="345"/>
      <c r="D341" s="345"/>
      <c r="E341" s="345"/>
      <c r="F341" s="494"/>
      <c r="G341" s="494"/>
      <c r="H341" s="345"/>
      <c r="I341" s="345"/>
      <c r="J341" s="345"/>
      <c r="K341" s="345"/>
      <c r="L341" s="345"/>
      <c r="M341" s="345"/>
      <c r="N341" s="345"/>
      <c r="O341" s="345"/>
      <c r="P341" s="345"/>
      <c r="Q341" s="345"/>
      <c r="R341" s="345"/>
      <c r="S341" s="345"/>
      <c r="T341" s="345"/>
      <c r="U341" s="345"/>
      <c r="V341" s="345"/>
      <c r="W341" s="345"/>
      <c r="X341" s="345"/>
      <c r="Y341" s="345"/>
      <c r="Z341" s="345"/>
    </row>
    <row r="342" ht="12.75" customHeight="1">
      <c r="A342" s="345"/>
      <c r="B342" s="345"/>
      <c r="C342" s="345"/>
      <c r="D342" s="345"/>
      <c r="E342" s="345"/>
      <c r="F342" s="494"/>
      <c r="G342" s="494"/>
      <c r="H342" s="345"/>
      <c r="I342" s="345"/>
      <c r="J342" s="345"/>
      <c r="K342" s="345"/>
      <c r="L342" s="345"/>
      <c r="M342" s="345"/>
      <c r="N342" s="345"/>
      <c r="O342" s="345"/>
      <c r="P342" s="345"/>
      <c r="Q342" s="345"/>
      <c r="R342" s="345"/>
      <c r="S342" s="345"/>
      <c r="T342" s="345"/>
      <c r="U342" s="345"/>
      <c r="V342" s="345"/>
      <c r="W342" s="345"/>
      <c r="X342" s="345"/>
      <c r="Y342" s="345"/>
      <c r="Z342" s="345"/>
    </row>
    <row r="343" ht="12.75" customHeight="1">
      <c r="A343" s="345"/>
      <c r="B343" s="345"/>
      <c r="C343" s="345"/>
      <c r="D343" s="345"/>
      <c r="E343" s="345"/>
      <c r="F343" s="494"/>
      <c r="G343" s="494"/>
      <c r="H343" s="345"/>
      <c r="I343" s="345"/>
      <c r="J343" s="345"/>
      <c r="K343" s="345"/>
      <c r="L343" s="345"/>
      <c r="M343" s="345"/>
      <c r="N343" s="345"/>
      <c r="O343" s="345"/>
      <c r="P343" s="345"/>
      <c r="Q343" s="345"/>
      <c r="R343" s="345"/>
      <c r="S343" s="345"/>
      <c r="T343" s="345"/>
      <c r="U343" s="345"/>
      <c r="V343" s="345"/>
      <c r="W343" s="345"/>
      <c r="X343" s="345"/>
      <c r="Y343" s="345"/>
      <c r="Z343" s="345"/>
    </row>
    <row r="344" ht="12.75" customHeight="1">
      <c r="A344" s="345"/>
      <c r="B344" s="345"/>
      <c r="C344" s="345"/>
      <c r="D344" s="345"/>
      <c r="E344" s="345"/>
      <c r="F344" s="494"/>
      <c r="G344" s="494"/>
      <c r="H344" s="345"/>
      <c r="I344" s="345"/>
      <c r="J344" s="345"/>
      <c r="K344" s="345"/>
      <c r="L344" s="345"/>
      <c r="M344" s="345"/>
      <c r="N344" s="345"/>
      <c r="O344" s="345"/>
      <c r="P344" s="345"/>
      <c r="Q344" s="345"/>
      <c r="R344" s="345"/>
      <c r="S344" s="345"/>
      <c r="T344" s="345"/>
      <c r="U344" s="345"/>
      <c r="V344" s="345"/>
      <c r="W344" s="345"/>
      <c r="X344" s="345"/>
      <c r="Y344" s="345"/>
      <c r="Z344" s="345"/>
    </row>
    <row r="345" ht="12.75" customHeight="1">
      <c r="A345" s="345"/>
      <c r="B345" s="345"/>
      <c r="C345" s="345"/>
      <c r="D345" s="345"/>
      <c r="E345" s="345"/>
      <c r="F345" s="494"/>
      <c r="G345" s="494"/>
      <c r="H345" s="345"/>
      <c r="I345" s="345"/>
      <c r="J345" s="345"/>
      <c r="K345" s="345"/>
      <c r="L345" s="345"/>
      <c r="M345" s="345"/>
      <c r="N345" s="345"/>
      <c r="O345" s="345"/>
      <c r="P345" s="345"/>
      <c r="Q345" s="345"/>
      <c r="R345" s="345"/>
      <c r="S345" s="345"/>
      <c r="T345" s="345"/>
      <c r="U345" s="345"/>
      <c r="V345" s="345"/>
      <c r="W345" s="345"/>
      <c r="X345" s="345"/>
      <c r="Y345" s="345"/>
      <c r="Z345" s="345"/>
    </row>
    <row r="346" ht="12.75" customHeight="1">
      <c r="A346" s="345"/>
      <c r="B346" s="345"/>
      <c r="C346" s="345"/>
      <c r="D346" s="345"/>
      <c r="E346" s="345"/>
      <c r="F346" s="494"/>
      <c r="G346" s="494"/>
      <c r="H346" s="345"/>
      <c r="I346" s="345"/>
      <c r="J346" s="345"/>
      <c r="K346" s="345"/>
      <c r="L346" s="345"/>
      <c r="M346" s="345"/>
      <c r="N346" s="345"/>
      <c r="O346" s="345"/>
      <c r="P346" s="345"/>
      <c r="Q346" s="345"/>
      <c r="R346" s="345"/>
      <c r="S346" s="345"/>
      <c r="T346" s="345"/>
      <c r="U346" s="345"/>
      <c r="V346" s="345"/>
      <c r="W346" s="345"/>
      <c r="X346" s="345"/>
      <c r="Y346" s="345"/>
      <c r="Z346" s="345"/>
    </row>
    <row r="347" ht="12.75" customHeight="1">
      <c r="A347" s="345"/>
      <c r="B347" s="345"/>
      <c r="C347" s="345"/>
      <c r="D347" s="345"/>
      <c r="E347" s="345"/>
      <c r="F347" s="494"/>
      <c r="G347" s="494"/>
      <c r="H347" s="345"/>
      <c r="I347" s="345"/>
      <c r="J347" s="345"/>
      <c r="K347" s="345"/>
      <c r="L347" s="345"/>
      <c r="M347" s="345"/>
      <c r="N347" s="345"/>
      <c r="O347" s="345"/>
      <c r="P347" s="345"/>
      <c r="Q347" s="345"/>
      <c r="R347" s="345"/>
      <c r="S347" s="345"/>
      <c r="T347" s="345"/>
      <c r="U347" s="345"/>
      <c r="V347" s="345"/>
      <c r="W347" s="345"/>
      <c r="X347" s="345"/>
      <c r="Y347" s="345"/>
      <c r="Z347" s="345"/>
    </row>
    <row r="348" ht="12.75" customHeight="1">
      <c r="A348" s="345"/>
      <c r="B348" s="345"/>
      <c r="C348" s="345"/>
      <c r="D348" s="345"/>
      <c r="E348" s="345"/>
      <c r="F348" s="494"/>
      <c r="G348" s="494"/>
      <c r="H348" s="345"/>
      <c r="I348" s="345"/>
      <c r="J348" s="345"/>
      <c r="K348" s="345"/>
      <c r="L348" s="345"/>
      <c r="M348" s="345"/>
      <c r="N348" s="345"/>
      <c r="O348" s="345"/>
      <c r="P348" s="345"/>
      <c r="Q348" s="345"/>
      <c r="R348" s="345"/>
      <c r="S348" s="345"/>
      <c r="T348" s="345"/>
      <c r="U348" s="345"/>
      <c r="V348" s="345"/>
      <c r="W348" s="345"/>
      <c r="X348" s="345"/>
      <c r="Y348" s="345"/>
      <c r="Z348" s="345"/>
    </row>
    <row r="349" ht="12.75" customHeight="1">
      <c r="A349" s="345"/>
      <c r="B349" s="345"/>
      <c r="C349" s="345"/>
      <c r="D349" s="345"/>
      <c r="E349" s="345"/>
      <c r="F349" s="494"/>
      <c r="G349" s="494"/>
      <c r="H349" s="345"/>
      <c r="I349" s="345"/>
      <c r="J349" s="345"/>
      <c r="K349" s="345"/>
      <c r="L349" s="345"/>
      <c r="M349" s="345"/>
      <c r="N349" s="345"/>
      <c r="O349" s="345"/>
      <c r="P349" s="345"/>
      <c r="Q349" s="345"/>
      <c r="R349" s="345"/>
      <c r="S349" s="345"/>
      <c r="T349" s="345"/>
      <c r="U349" s="345"/>
      <c r="V349" s="345"/>
      <c r="W349" s="345"/>
      <c r="X349" s="345"/>
      <c r="Y349" s="345"/>
      <c r="Z349" s="345"/>
    </row>
    <row r="350" ht="12.75" customHeight="1">
      <c r="A350" s="345"/>
      <c r="B350" s="345"/>
      <c r="C350" s="345"/>
      <c r="D350" s="345"/>
      <c r="E350" s="345"/>
      <c r="F350" s="494"/>
      <c r="G350" s="494"/>
      <c r="H350" s="345"/>
      <c r="I350" s="345"/>
      <c r="J350" s="345"/>
      <c r="K350" s="345"/>
      <c r="L350" s="345"/>
      <c r="M350" s="345"/>
      <c r="N350" s="345"/>
      <c r="O350" s="345"/>
      <c r="P350" s="345"/>
      <c r="Q350" s="345"/>
      <c r="R350" s="345"/>
      <c r="S350" s="345"/>
      <c r="T350" s="345"/>
      <c r="U350" s="345"/>
      <c r="V350" s="345"/>
      <c r="W350" s="345"/>
      <c r="X350" s="345"/>
      <c r="Y350" s="345"/>
      <c r="Z350" s="345"/>
    </row>
    <row r="351" ht="12.75" customHeight="1">
      <c r="A351" s="345"/>
      <c r="B351" s="345"/>
      <c r="C351" s="345"/>
      <c r="D351" s="345"/>
      <c r="E351" s="345"/>
      <c r="F351" s="494"/>
      <c r="G351" s="494"/>
      <c r="H351" s="345"/>
      <c r="I351" s="345"/>
      <c r="J351" s="345"/>
      <c r="K351" s="345"/>
      <c r="L351" s="345"/>
      <c r="M351" s="345"/>
      <c r="N351" s="345"/>
      <c r="O351" s="345"/>
      <c r="P351" s="345"/>
      <c r="Q351" s="345"/>
      <c r="R351" s="345"/>
      <c r="S351" s="345"/>
      <c r="T351" s="345"/>
      <c r="U351" s="345"/>
      <c r="V351" s="345"/>
      <c r="W351" s="345"/>
      <c r="X351" s="345"/>
      <c r="Y351" s="345"/>
      <c r="Z351" s="345"/>
    </row>
    <row r="352" ht="12.75" customHeight="1">
      <c r="A352" s="345"/>
      <c r="B352" s="345"/>
      <c r="C352" s="345"/>
      <c r="D352" s="345"/>
      <c r="E352" s="345"/>
      <c r="F352" s="494"/>
      <c r="G352" s="494"/>
      <c r="H352" s="345"/>
      <c r="I352" s="345"/>
      <c r="J352" s="345"/>
      <c r="K352" s="345"/>
      <c r="L352" s="345"/>
      <c r="M352" s="345"/>
      <c r="N352" s="345"/>
      <c r="O352" s="345"/>
      <c r="P352" s="345"/>
      <c r="Q352" s="345"/>
      <c r="R352" s="345"/>
      <c r="S352" s="345"/>
      <c r="T352" s="345"/>
      <c r="U352" s="345"/>
      <c r="V352" s="345"/>
      <c r="W352" s="345"/>
      <c r="X352" s="345"/>
      <c r="Y352" s="345"/>
      <c r="Z352" s="345"/>
    </row>
    <row r="353" ht="12.75" customHeight="1">
      <c r="A353" s="345"/>
      <c r="B353" s="345"/>
      <c r="C353" s="345"/>
      <c r="D353" s="345"/>
      <c r="E353" s="345"/>
      <c r="F353" s="494"/>
      <c r="G353" s="494"/>
      <c r="H353" s="345"/>
      <c r="I353" s="345"/>
      <c r="J353" s="345"/>
      <c r="K353" s="345"/>
      <c r="L353" s="345"/>
      <c r="M353" s="345"/>
      <c r="N353" s="345"/>
      <c r="O353" s="345"/>
      <c r="P353" s="345"/>
      <c r="Q353" s="345"/>
      <c r="R353" s="345"/>
      <c r="S353" s="345"/>
      <c r="T353" s="345"/>
      <c r="U353" s="345"/>
      <c r="V353" s="345"/>
      <c r="W353" s="345"/>
      <c r="X353" s="345"/>
      <c r="Y353" s="345"/>
      <c r="Z353" s="345"/>
    </row>
    <row r="354" ht="12.75" customHeight="1">
      <c r="A354" s="345"/>
      <c r="B354" s="345"/>
      <c r="C354" s="345"/>
      <c r="D354" s="345"/>
      <c r="E354" s="345"/>
      <c r="F354" s="494"/>
      <c r="G354" s="494"/>
      <c r="H354" s="345"/>
      <c r="I354" s="345"/>
      <c r="J354" s="345"/>
      <c r="K354" s="345"/>
      <c r="L354" s="345"/>
      <c r="M354" s="345"/>
      <c r="N354" s="345"/>
      <c r="O354" s="345"/>
      <c r="P354" s="345"/>
      <c r="Q354" s="345"/>
      <c r="R354" s="345"/>
      <c r="S354" s="345"/>
      <c r="T354" s="345"/>
      <c r="U354" s="345"/>
      <c r="V354" s="345"/>
      <c r="W354" s="345"/>
      <c r="X354" s="345"/>
      <c r="Y354" s="345"/>
      <c r="Z354" s="345"/>
    </row>
    <row r="355" ht="12.75" customHeight="1">
      <c r="A355" s="345"/>
      <c r="B355" s="345"/>
      <c r="C355" s="345"/>
      <c r="D355" s="345"/>
      <c r="E355" s="345"/>
      <c r="F355" s="494"/>
      <c r="G355" s="494"/>
      <c r="H355" s="345"/>
      <c r="I355" s="345"/>
      <c r="J355" s="345"/>
      <c r="K355" s="345"/>
      <c r="L355" s="345"/>
      <c r="M355" s="345"/>
      <c r="N355" s="345"/>
      <c r="O355" s="345"/>
      <c r="P355" s="345"/>
      <c r="Q355" s="345"/>
      <c r="R355" s="345"/>
      <c r="S355" s="345"/>
      <c r="T355" s="345"/>
      <c r="U355" s="345"/>
      <c r="V355" s="345"/>
      <c r="W355" s="345"/>
      <c r="X355" s="345"/>
      <c r="Y355" s="345"/>
      <c r="Z355" s="345"/>
    </row>
    <row r="356" ht="12.75" customHeight="1">
      <c r="A356" s="345"/>
      <c r="B356" s="345"/>
      <c r="C356" s="345"/>
      <c r="D356" s="345"/>
      <c r="E356" s="345"/>
      <c r="F356" s="494"/>
      <c r="G356" s="494"/>
      <c r="H356" s="345"/>
      <c r="I356" s="345"/>
      <c r="J356" s="345"/>
      <c r="K356" s="345"/>
      <c r="L356" s="345"/>
      <c r="M356" s="345"/>
      <c r="N356" s="345"/>
      <c r="O356" s="345"/>
      <c r="P356" s="345"/>
      <c r="Q356" s="345"/>
      <c r="R356" s="345"/>
      <c r="S356" s="345"/>
      <c r="T356" s="345"/>
      <c r="U356" s="345"/>
      <c r="V356" s="345"/>
      <c r="W356" s="345"/>
      <c r="X356" s="345"/>
      <c r="Y356" s="345"/>
      <c r="Z356" s="345"/>
    </row>
    <row r="357" ht="12.75" customHeight="1">
      <c r="A357" s="345"/>
      <c r="B357" s="345"/>
      <c r="C357" s="345"/>
      <c r="D357" s="345"/>
      <c r="E357" s="345"/>
      <c r="F357" s="494"/>
      <c r="G357" s="494"/>
      <c r="H357" s="345"/>
      <c r="I357" s="345"/>
      <c r="J357" s="345"/>
      <c r="K357" s="345"/>
      <c r="L357" s="345"/>
      <c r="M357" s="345"/>
      <c r="N357" s="345"/>
      <c r="O357" s="345"/>
      <c r="P357" s="345"/>
      <c r="Q357" s="345"/>
      <c r="R357" s="345"/>
      <c r="S357" s="345"/>
      <c r="T357" s="345"/>
      <c r="U357" s="345"/>
      <c r="V357" s="345"/>
      <c r="W357" s="345"/>
      <c r="X357" s="345"/>
      <c r="Y357" s="345"/>
      <c r="Z357" s="345"/>
    </row>
    <row r="358" ht="12.75" customHeight="1">
      <c r="A358" s="345"/>
      <c r="B358" s="345"/>
      <c r="C358" s="345"/>
      <c r="D358" s="345"/>
      <c r="E358" s="345"/>
      <c r="F358" s="494"/>
      <c r="G358" s="494"/>
      <c r="H358" s="345"/>
      <c r="I358" s="345"/>
      <c r="J358" s="345"/>
      <c r="K358" s="345"/>
      <c r="L358" s="345"/>
      <c r="M358" s="345"/>
      <c r="N358" s="345"/>
      <c r="O358" s="345"/>
      <c r="P358" s="345"/>
      <c r="Q358" s="345"/>
      <c r="R358" s="345"/>
      <c r="S358" s="345"/>
      <c r="T358" s="345"/>
      <c r="U358" s="345"/>
      <c r="V358" s="345"/>
      <c r="W358" s="345"/>
      <c r="X358" s="345"/>
      <c r="Y358" s="345"/>
      <c r="Z358" s="345"/>
    </row>
    <row r="359" ht="12.75" customHeight="1">
      <c r="A359" s="345"/>
      <c r="B359" s="345"/>
      <c r="C359" s="345"/>
      <c r="D359" s="345"/>
      <c r="E359" s="345"/>
      <c r="F359" s="494"/>
      <c r="G359" s="494"/>
      <c r="H359" s="345"/>
      <c r="I359" s="345"/>
      <c r="J359" s="345"/>
      <c r="K359" s="345"/>
      <c r="L359" s="345"/>
      <c r="M359" s="345"/>
      <c r="N359" s="345"/>
      <c r="O359" s="345"/>
      <c r="P359" s="345"/>
      <c r="Q359" s="345"/>
      <c r="R359" s="345"/>
      <c r="S359" s="345"/>
      <c r="T359" s="345"/>
      <c r="U359" s="345"/>
      <c r="V359" s="345"/>
      <c r="W359" s="345"/>
      <c r="X359" s="345"/>
      <c r="Y359" s="345"/>
      <c r="Z359" s="345"/>
    </row>
    <row r="360" ht="12.75" customHeight="1">
      <c r="A360" s="345"/>
      <c r="B360" s="345"/>
      <c r="C360" s="345"/>
      <c r="D360" s="345"/>
      <c r="E360" s="345"/>
      <c r="F360" s="494"/>
      <c r="G360" s="494"/>
      <c r="H360" s="345"/>
      <c r="I360" s="345"/>
      <c r="J360" s="345"/>
      <c r="K360" s="345"/>
      <c r="L360" s="345"/>
      <c r="M360" s="345"/>
      <c r="N360" s="345"/>
      <c r="O360" s="345"/>
      <c r="P360" s="345"/>
      <c r="Q360" s="345"/>
      <c r="R360" s="345"/>
      <c r="S360" s="345"/>
      <c r="T360" s="345"/>
      <c r="U360" s="345"/>
      <c r="V360" s="345"/>
      <c r="W360" s="345"/>
      <c r="X360" s="345"/>
      <c r="Y360" s="345"/>
      <c r="Z360" s="345"/>
    </row>
    <row r="361" ht="12.75" customHeight="1">
      <c r="A361" s="345"/>
      <c r="B361" s="345"/>
      <c r="C361" s="345"/>
      <c r="D361" s="345"/>
      <c r="E361" s="345"/>
      <c r="F361" s="494"/>
      <c r="G361" s="494"/>
      <c r="H361" s="345"/>
      <c r="I361" s="345"/>
      <c r="J361" s="345"/>
      <c r="K361" s="345"/>
      <c r="L361" s="345"/>
      <c r="M361" s="345"/>
      <c r="N361" s="345"/>
      <c r="O361" s="345"/>
      <c r="P361" s="345"/>
      <c r="Q361" s="345"/>
      <c r="R361" s="345"/>
      <c r="S361" s="345"/>
      <c r="T361" s="345"/>
      <c r="U361" s="345"/>
      <c r="V361" s="345"/>
      <c r="W361" s="345"/>
      <c r="X361" s="345"/>
      <c r="Y361" s="345"/>
      <c r="Z361" s="345"/>
    </row>
    <row r="362" ht="12.75" customHeight="1">
      <c r="A362" s="345"/>
      <c r="B362" s="345"/>
      <c r="C362" s="345"/>
      <c r="D362" s="345"/>
      <c r="E362" s="345"/>
      <c r="F362" s="494"/>
      <c r="G362" s="494"/>
      <c r="H362" s="345"/>
      <c r="I362" s="345"/>
      <c r="J362" s="345"/>
      <c r="K362" s="345"/>
      <c r="L362" s="345"/>
      <c r="M362" s="345"/>
      <c r="N362" s="345"/>
      <c r="O362" s="345"/>
      <c r="P362" s="345"/>
      <c r="Q362" s="345"/>
      <c r="R362" s="345"/>
      <c r="S362" s="345"/>
      <c r="T362" s="345"/>
      <c r="U362" s="345"/>
      <c r="V362" s="345"/>
      <c r="W362" s="345"/>
      <c r="X362" s="345"/>
      <c r="Y362" s="345"/>
      <c r="Z362" s="345"/>
    </row>
    <row r="363" ht="12.75" customHeight="1">
      <c r="A363" s="345"/>
      <c r="B363" s="345"/>
      <c r="C363" s="345"/>
      <c r="D363" s="345"/>
      <c r="E363" s="345"/>
      <c r="F363" s="494"/>
      <c r="G363" s="494"/>
      <c r="H363" s="345"/>
      <c r="I363" s="345"/>
      <c r="J363" s="345"/>
      <c r="K363" s="345"/>
      <c r="L363" s="345"/>
      <c r="M363" s="345"/>
      <c r="N363" s="345"/>
      <c r="O363" s="345"/>
      <c r="P363" s="345"/>
      <c r="Q363" s="345"/>
      <c r="R363" s="345"/>
      <c r="S363" s="345"/>
      <c r="T363" s="345"/>
      <c r="U363" s="345"/>
      <c r="V363" s="345"/>
      <c r="W363" s="345"/>
      <c r="X363" s="345"/>
      <c r="Y363" s="345"/>
      <c r="Z363" s="345"/>
    </row>
    <row r="364" ht="12.75" customHeight="1">
      <c r="A364" s="345"/>
      <c r="B364" s="345"/>
      <c r="C364" s="345"/>
      <c r="D364" s="345"/>
      <c r="E364" s="345"/>
      <c r="F364" s="494"/>
      <c r="G364" s="494"/>
      <c r="H364" s="345"/>
      <c r="I364" s="345"/>
      <c r="J364" s="345"/>
      <c r="K364" s="345"/>
      <c r="L364" s="345"/>
      <c r="M364" s="345"/>
      <c r="N364" s="345"/>
      <c r="O364" s="345"/>
      <c r="P364" s="345"/>
      <c r="Q364" s="345"/>
      <c r="R364" s="345"/>
      <c r="S364" s="345"/>
      <c r="T364" s="345"/>
      <c r="U364" s="345"/>
      <c r="V364" s="345"/>
      <c r="W364" s="345"/>
      <c r="X364" s="345"/>
      <c r="Y364" s="345"/>
      <c r="Z364" s="345"/>
    </row>
    <row r="365" ht="12.75" customHeight="1">
      <c r="A365" s="345"/>
      <c r="B365" s="345"/>
      <c r="C365" s="345"/>
      <c r="D365" s="345"/>
      <c r="E365" s="345"/>
      <c r="F365" s="494"/>
      <c r="G365" s="494"/>
      <c r="H365" s="345"/>
      <c r="I365" s="345"/>
      <c r="J365" s="345"/>
      <c r="K365" s="345"/>
      <c r="L365" s="345"/>
      <c r="M365" s="345"/>
      <c r="N365" s="345"/>
      <c r="O365" s="345"/>
      <c r="P365" s="345"/>
      <c r="Q365" s="345"/>
      <c r="R365" s="345"/>
      <c r="S365" s="345"/>
      <c r="T365" s="345"/>
      <c r="U365" s="345"/>
      <c r="V365" s="345"/>
      <c r="W365" s="345"/>
      <c r="X365" s="345"/>
      <c r="Y365" s="345"/>
      <c r="Z365" s="345"/>
    </row>
    <row r="366" ht="12.75" customHeight="1">
      <c r="A366" s="345"/>
      <c r="B366" s="345"/>
      <c r="C366" s="345"/>
      <c r="D366" s="345"/>
      <c r="E366" s="345"/>
      <c r="F366" s="494"/>
      <c r="G366" s="494"/>
      <c r="H366" s="345"/>
      <c r="I366" s="345"/>
      <c r="J366" s="345"/>
      <c r="K366" s="345"/>
      <c r="L366" s="345"/>
      <c r="M366" s="345"/>
      <c r="N366" s="345"/>
      <c r="O366" s="345"/>
      <c r="P366" s="345"/>
      <c r="Q366" s="345"/>
      <c r="R366" s="345"/>
      <c r="S366" s="345"/>
      <c r="T366" s="345"/>
      <c r="U366" s="345"/>
      <c r="V366" s="345"/>
      <c r="W366" s="345"/>
      <c r="X366" s="345"/>
      <c r="Y366" s="345"/>
      <c r="Z366" s="345"/>
    </row>
    <row r="367" ht="12.75" customHeight="1">
      <c r="A367" s="345"/>
      <c r="B367" s="345"/>
      <c r="C367" s="345"/>
      <c r="D367" s="345"/>
      <c r="E367" s="345"/>
      <c r="F367" s="494"/>
      <c r="G367" s="494"/>
      <c r="H367" s="345"/>
      <c r="I367" s="345"/>
      <c r="J367" s="345"/>
      <c r="K367" s="345"/>
      <c r="L367" s="345"/>
      <c r="M367" s="345"/>
      <c r="N367" s="345"/>
      <c r="O367" s="345"/>
      <c r="P367" s="345"/>
      <c r="Q367" s="345"/>
      <c r="R367" s="345"/>
      <c r="S367" s="345"/>
      <c r="T367" s="345"/>
      <c r="U367" s="345"/>
      <c r="V367" s="345"/>
      <c r="W367" s="345"/>
      <c r="X367" s="345"/>
      <c r="Y367" s="345"/>
      <c r="Z367" s="345"/>
    </row>
    <row r="368" ht="12.75" customHeight="1">
      <c r="A368" s="345"/>
      <c r="B368" s="345"/>
      <c r="C368" s="345"/>
      <c r="D368" s="345"/>
      <c r="E368" s="345"/>
      <c r="F368" s="494"/>
      <c r="G368" s="494"/>
      <c r="H368" s="345"/>
      <c r="I368" s="345"/>
      <c r="J368" s="345"/>
      <c r="K368" s="345"/>
      <c r="L368" s="345"/>
      <c r="M368" s="345"/>
      <c r="N368" s="345"/>
      <c r="O368" s="345"/>
      <c r="P368" s="345"/>
      <c r="Q368" s="345"/>
      <c r="R368" s="345"/>
      <c r="S368" s="345"/>
      <c r="T368" s="345"/>
      <c r="U368" s="345"/>
      <c r="V368" s="345"/>
      <c r="W368" s="345"/>
      <c r="X368" s="345"/>
      <c r="Y368" s="345"/>
      <c r="Z368" s="345"/>
    </row>
    <row r="369" ht="12.75" customHeight="1">
      <c r="A369" s="345"/>
      <c r="B369" s="345"/>
      <c r="C369" s="345"/>
      <c r="D369" s="345"/>
      <c r="E369" s="345"/>
      <c r="F369" s="494"/>
      <c r="G369" s="494"/>
      <c r="H369" s="345"/>
      <c r="I369" s="345"/>
      <c r="J369" s="345"/>
      <c r="K369" s="345"/>
      <c r="L369" s="345"/>
      <c r="M369" s="345"/>
      <c r="N369" s="345"/>
      <c r="O369" s="345"/>
      <c r="P369" s="345"/>
      <c r="Q369" s="345"/>
      <c r="R369" s="345"/>
      <c r="S369" s="345"/>
      <c r="T369" s="345"/>
      <c r="U369" s="345"/>
      <c r="V369" s="345"/>
      <c r="W369" s="345"/>
      <c r="X369" s="345"/>
      <c r="Y369" s="345"/>
      <c r="Z369" s="345"/>
    </row>
    <row r="370" ht="12.75" customHeight="1">
      <c r="A370" s="345"/>
      <c r="B370" s="345"/>
      <c r="C370" s="345"/>
      <c r="D370" s="345"/>
      <c r="E370" s="345"/>
      <c r="F370" s="494"/>
      <c r="G370" s="494"/>
      <c r="H370" s="345"/>
      <c r="I370" s="345"/>
      <c r="J370" s="345"/>
      <c r="K370" s="345"/>
      <c r="L370" s="345"/>
      <c r="M370" s="345"/>
      <c r="N370" s="345"/>
      <c r="O370" s="345"/>
      <c r="P370" s="345"/>
      <c r="Q370" s="345"/>
      <c r="R370" s="345"/>
      <c r="S370" s="345"/>
      <c r="T370" s="345"/>
      <c r="U370" s="345"/>
      <c r="V370" s="345"/>
      <c r="W370" s="345"/>
      <c r="X370" s="345"/>
      <c r="Y370" s="345"/>
      <c r="Z370" s="345"/>
    </row>
    <row r="371" ht="12.75" customHeight="1">
      <c r="A371" s="345"/>
      <c r="B371" s="345"/>
      <c r="C371" s="345"/>
      <c r="D371" s="345"/>
      <c r="E371" s="345"/>
      <c r="F371" s="494"/>
      <c r="G371" s="494"/>
      <c r="H371" s="345"/>
      <c r="I371" s="345"/>
      <c r="J371" s="345"/>
      <c r="K371" s="345"/>
      <c r="L371" s="345"/>
      <c r="M371" s="345"/>
      <c r="N371" s="345"/>
      <c r="O371" s="345"/>
      <c r="P371" s="345"/>
      <c r="Q371" s="345"/>
      <c r="R371" s="345"/>
      <c r="S371" s="345"/>
      <c r="T371" s="345"/>
      <c r="U371" s="345"/>
      <c r="V371" s="345"/>
      <c r="W371" s="345"/>
      <c r="X371" s="345"/>
      <c r="Y371" s="345"/>
      <c r="Z371" s="345"/>
    </row>
    <row r="372" ht="12.75" customHeight="1">
      <c r="A372" s="345"/>
      <c r="B372" s="345"/>
      <c r="C372" s="345"/>
      <c r="D372" s="345"/>
      <c r="E372" s="345"/>
      <c r="F372" s="494"/>
      <c r="G372" s="494"/>
      <c r="H372" s="345"/>
      <c r="I372" s="345"/>
      <c r="J372" s="345"/>
      <c r="K372" s="345"/>
      <c r="L372" s="345"/>
      <c r="M372" s="345"/>
      <c r="N372" s="345"/>
      <c r="O372" s="345"/>
      <c r="P372" s="345"/>
      <c r="Q372" s="345"/>
      <c r="R372" s="345"/>
      <c r="S372" s="345"/>
      <c r="T372" s="345"/>
      <c r="U372" s="345"/>
      <c r="V372" s="345"/>
      <c r="W372" s="345"/>
      <c r="X372" s="345"/>
      <c r="Y372" s="345"/>
      <c r="Z372" s="345"/>
    </row>
    <row r="373" ht="12.75" customHeight="1">
      <c r="A373" s="345"/>
      <c r="B373" s="345"/>
      <c r="C373" s="345"/>
      <c r="D373" s="345"/>
      <c r="E373" s="345"/>
      <c r="F373" s="494"/>
      <c r="G373" s="494"/>
      <c r="H373" s="345"/>
      <c r="I373" s="345"/>
      <c r="J373" s="345"/>
      <c r="K373" s="345"/>
      <c r="L373" s="345"/>
      <c r="M373" s="345"/>
      <c r="N373" s="345"/>
      <c r="O373" s="345"/>
      <c r="P373" s="345"/>
      <c r="Q373" s="345"/>
      <c r="R373" s="345"/>
      <c r="S373" s="345"/>
      <c r="T373" s="345"/>
      <c r="U373" s="345"/>
      <c r="V373" s="345"/>
      <c r="W373" s="345"/>
      <c r="X373" s="345"/>
      <c r="Y373" s="345"/>
      <c r="Z373" s="345"/>
    </row>
    <row r="374" ht="12.75" customHeight="1">
      <c r="A374" s="345"/>
      <c r="B374" s="345"/>
      <c r="C374" s="345"/>
      <c r="D374" s="345"/>
      <c r="E374" s="345"/>
      <c r="F374" s="494"/>
      <c r="G374" s="494"/>
      <c r="H374" s="345"/>
      <c r="I374" s="345"/>
      <c r="J374" s="345"/>
      <c r="K374" s="345"/>
      <c r="L374" s="345"/>
      <c r="M374" s="345"/>
      <c r="N374" s="345"/>
      <c r="O374" s="345"/>
      <c r="P374" s="345"/>
      <c r="Q374" s="345"/>
      <c r="R374" s="345"/>
      <c r="S374" s="345"/>
      <c r="T374" s="345"/>
      <c r="U374" s="345"/>
      <c r="V374" s="345"/>
      <c r="W374" s="345"/>
      <c r="X374" s="345"/>
      <c r="Y374" s="345"/>
      <c r="Z374" s="345"/>
    </row>
    <row r="375" ht="12.75" customHeight="1">
      <c r="A375" s="345"/>
      <c r="B375" s="345"/>
      <c r="C375" s="345"/>
      <c r="D375" s="345"/>
      <c r="E375" s="345"/>
      <c r="F375" s="494"/>
      <c r="G375" s="494"/>
      <c r="H375" s="345"/>
      <c r="I375" s="345"/>
      <c r="J375" s="345"/>
      <c r="K375" s="345"/>
      <c r="L375" s="345"/>
      <c r="M375" s="345"/>
      <c r="N375" s="345"/>
      <c r="O375" s="345"/>
      <c r="P375" s="345"/>
      <c r="Q375" s="345"/>
      <c r="R375" s="345"/>
      <c r="S375" s="345"/>
      <c r="T375" s="345"/>
      <c r="U375" s="345"/>
      <c r="V375" s="345"/>
      <c r="W375" s="345"/>
      <c r="X375" s="345"/>
      <c r="Y375" s="345"/>
      <c r="Z375" s="345"/>
    </row>
    <row r="376" ht="12.75" customHeight="1">
      <c r="A376" s="345"/>
      <c r="B376" s="345"/>
      <c r="C376" s="345"/>
      <c r="D376" s="345"/>
      <c r="E376" s="345"/>
      <c r="F376" s="494"/>
      <c r="G376" s="494"/>
      <c r="H376" s="345"/>
      <c r="I376" s="345"/>
      <c r="J376" s="345"/>
      <c r="K376" s="345"/>
      <c r="L376" s="345"/>
      <c r="M376" s="345"/>
      <c r="N376" s="345"/>
      <c r="O376" s="345"/>
      <c r="P376" s="345"/>
      <c r="Q376" s="345"/>
      <c r="R376" s="345"/>
      <c r="S376" s="345"/>
      <c r="T376" s="345"/>
      <c r="U376" s="345"/>
      <c r="V376" s="345"/>
      <c r="W376" s="345"/>
      <c r="X376" s="345"/>
      <c r="Y376" s="345"/>
      <c r="Z376" s="345"/>
    </row>
    <row r="377" ht="12.75" customHeight="1">
      <c r="A377" s="345"/>
      <c r="B377" s="345"/>
      <c r="C377" s="345"/>
      <c r="D377" s="345"/>
      <c r="E377" s="345"/>
      <c r="F377" s="494"/>
      <c r="G377" s="494"/>
      <c r="H377" s="345"/>
      <c r="I377" s="345"/>
      <c r="J377" s="345"/>
      <c r="K377" s="345"/>
      <c r="L377" s="345"/>
      <c r="M377" s="345"/>
      <c r="N377" s="345"/>
      <c r="O377" s="345"/>
      <c r="P377" s="345"/>
      <c r="Q377" s="345"/>
      <c r="R377" s="345"/>
      <c r="S377" s="345"/>
      <c r="T377" s="345"/>
      <c r="U377" s="345"/>
      <c r="V377" s="345"/>
      <c r="W377" s="345"/>
      <c r="X377" s="345"/>
      <c r="Y377" s="345"/>
      <c r="Z377" s="345"/>
    </row>
    <row r="378" ht="12.75" customHeight="1">
      <c r="A378" s="345"/>
      <c r="B378" s="345"/>
      <c r="C378" s="345"/>
      <c r="D378" s="345"/>
      <c r="E378" s="345"/>
      <c r="F378" s="494"/>
      <c r="G378" s="494"/>
      <c r="H378" s="345"/>
      <c r="I378" s="345"/>
      <c r="J378" s="345"/>
      <c r="K378" s="345"/>
      <c r="L378" s="345"/>
      <c r="M378" s="345"/>
      <c r="N378" s="345"/>
      <c r="O378" s="345"/>
      <c r="P378" s="345"/>
      <c r="Q378" s="345"/>
      <c r="R378" s="345"/>
      <c r="S378" s="345"/>
      <c r="T378" s="345"/>
      <c r="U378" s="345"/>
      <c r="V378" s="345"/>
      <c r="W378" s="345"/>
      <c r="X378" s="345"/>
      <c r="Y378" s="345"/>
      <c r="Z378" s="345"/>
    </row>
    <row r="379" ht="12.75" customHeight="1">
      <c r="A379" s="345"/>
      <c r="B379" s="345"/>
      <c r="C379" s="345"/>
      <c r="D379" s="345"/>
      <c r="E379" s="345"/>
      <c r="F379" s="494"/>
      <c r="G379" s="494"/>
      <c r="H379" s="345"/>
      <c r="I379" s="345"/>
      <c r="J379" s="345"/>
      <c r="K379" s="345"/>
      <c r="L379" s="345"/>
      <c r="M379" s="345"/>
      <c r="N379" s="345"/>
      <c r="O379" s="345"/>
      <c r="P379" s="345"/>
      <c r="Q379" s="345"/>
      <c r="R379" s="345"/>
      <c r="S379" s="345"/>
      <c r="T379" s="345"/>
      <c r="U379" s="345"/>
      <c r="V379" s="345"/>
      <c r="W379" s="345"/>
      <c r="X379" s="345"/>
      <c r="Y379" s="345"/>
      <c r="Z379" s="345"/>
    </row>
    <row r="380" ht="12.75" customHeight="1">
      <c r="A380" s="345"/>
      <c r="B380" s="345"/>
      <c r="C380" s="345"/>
      <c r="D380" s="345"/>
      <c r="E380" s="345"/>
      <c r="F380" s="494"/>
      <c r="G380" s="494"/>
      <c r="H380" s="345"/>
      <c r="I380" s="345"/>
      <c r="J380" s="345"/>
      <c r="K380" s="345"/>
      <c r="L380" s="345"/>
      <c r="M380" s="345"/>
      <c r="N380" s="345"/>
      <c r="O380" s="345"/>
      <c r="P380" s="345"/>
      <c r="Q380" s="345"/>
      <c r="R380" s="345"/>
      <c r="S380" s="345"/>
      <c r="T380" s="345"/>
      <c r="U380" s="345"/>
      <c r="V380" s="345"/>
      <c r="W380" s="345"/>
      <c r="X380" s="345"/>
      <c r="Y380" s="345"/>
      <c r="Z380" s="345"/>
    </row>
    <row r="381" ht="12.75" customHeight="1">
      <c r="A381" s="345"/>
      <c r="B381" s="345"/>
      <c r="C381" s="345"/>
      <c r="D381" s="345"/>
      <c r="E381" s="345"/>
      <c r="F381" s="494"/>
      <c r="G381" s="494"/>
      <c r="H381" s="345"/>
      <c r="I381" s="345"/>
      <c r="J381" s="345"/>
      <c r="K381" s="345"/>
      <c r="L381" s="345"/>
      <c r="M381" s="345"/>
      <c r="N381" s="345"/>
      <c r="O381" s="345"/>
      <c r="P381" s="345"/>
      <c r="Q381" s="345"/>
      <c r="R381" s="345"/>
      <c r="S381" s="345"/>
      <c r="T381" s="345"/>
      <c r="U381" s="345"/>
      <c r="V381" s="345"/>
      <c r="W381" s="345"/>
      <c r="X381" s="345"/>
      <c r="Y381" s="345"/>
      <c r="Z381" s="345"/>
    </row>
    <row r="382" ht="12.75" customHeight="1">
      <c r="A382" s="345"/>
      <c r="B382" s="345"/>
      <c r="C382" s="345"/>
      <c r="D382" s="345"/>
      <c r="E382" s="345"/>
      <c r="F382" s="494"/>
      <c r="G382" s="494"/>
      <c r="H382" s="345"/>
      <c r="I382" s="345"/>
      <c r="J382" s="345"/>
      <c r="K382" s="345"/>
      <c r="L382" s="345"/>
      <c r="M382" s="345"/>
      <c r="N382" s="345"/>
      <c r="O382" s="345"/>
      <c r="P382" s="345"/>
      <c r="Q382" s="345"/>
      <c r="R382" s="345"/>
      <c r="S382" s="345"/>
      <c r="T382" s="345"/>
      <c r="U382" s="345"/>
      <c r="V382" s="345"/>
      <c r="W382" s="345"/>
      <c r="X382" s="345"/>
      <c r="Y382" s="345"/>
      <c r="Z382" s="345"/>
    </row>
    <row r="383" ht="12.75" customHeight="1">
      <c r="A383" s="345"/>
      <c r="B383" s="345"/>
      <c r="C383" s="345"/>
      <c r="D383" s="345"/>
      <c r="E383" s="345"/>
      <c r="F383" s="494"/>
      <c r="G383" s="494"/>
      <c r="H383" s="345"/>
      <c r="I383" s="345"/>
      <c r="J383" s="345"/>
      <c r="K383" s="345"/>
      <c r="L383" s="345"/>
      <c r="M383" s="345"/>
      <c r="N383" s="345"/>
      <c r="O383" s="345"/>
      <c r="P383" s="345"/>
      <c r="Q383" s="345"/>
      <c r="R383" s="345"/>
      <c r="S383" s="345"/>
      <c r="T383" s="345"/>
      <c r="U383" s="345"/>
      <c r="V383" s="345"/>
      <c r="W383" s="345"/>
      <c r="X383" s="345"/>
      <c r="Y383" s="345"/>
      <c r="Z383" s="345"/>
    </row>
    <row r="384" ht="12.75" customHeight="1">
      <c r="A384" s="345"/>
      <c r="B384" s="345"/>
      <c r="C384" s="345"/>
      <c r="D384" s="345"/>
      <c r="E384" s="345"/>
      <c r="F384" s="494"/>
      <c r="G384" s="494"/>
      <c r="H384" s="345"/>
      <c r="I384" s="345"/>
      <c r="J384" s="345"/>
      <c r="K384" s="345"/>
      <c r="L384" s="345"/>
      <c r="M384" s="345"/>
      <c r="N384" s="345"/>
      <c r="O384" s="345"/>
      <c r="P384" s="345"/>
      <c r="Q384" s="345"/>
      <c r="R384" s="345"/>
      <c r="S384" s="345"/>
      <c r="T384" s="345"/>
      <c r="U384" s="345"/>
      <c r="V384" s="345"/>
      <c r="W384" s="345"/>
      <c r="X384" s="345"/>
      <c r="Y384" s="345"/>
      <c r="Z384" s="345"/>
    </row>
    <row r="385" ht="12.75" customHeight="1">
      <c r="A385" s="345"/>
      <c r="B385" s="345"/>
      <c r="C385" s="345"/>
      <c r="D385" s="345"/>
      <c r="E385" s="345"/>
      <c r="F385" s="494"/>
      <c r="G385" s="494"/>
      <c r="H385" s="345"/>
      <c r="I385" s="345"/>
      <c r="J385" s="345"/>
      <c r="K385" s="345"/>
      <c r="L385" s="345"/>
      <c r="M385" s="345"/>
      <c r="N385" s="345"/>
      <c r="O385" s="345"/>
      <c r="P385" s="345"/>
      <c r="Q385" s="345"/>
      <c r="R385" s="345"/>
      <c r="S385" s="345"/>
      <c r="T385" s="345"/>
      <c r="U385" s="345"/>
      <c r="V385" s="345"/>
      <c r="W385" s="345"/>
      <c r="X385" s="345"/>
      <c r="Y385" s="345"/>
      <c r="Z385" s="345"/>
    </row>
    <row r="386" ht="12.75" customHeight="1">
      <c r="A386" s="345"/>
      <c r="B386" s="345"/>
      <c r="C386" s="345"/>
      <c r="D386" s="345"/>
      <c r="E386" s="345"/>
      <c r="F386" s="494"/>
      <c r="G386" s="494"/>
      <c r="H386" s="345"/>
      <c r="I386" s="345"/>
      <c r="J386" s="345"/>
      <c r="K386" s="345"/>
      <c r="L386" s="345"/>
      <c r="M386" s="345"/>
      <c r="N386" s="345"/>
      <c r="O386" s="345"/>
      <c r="P386" s="345"/>
      <c r="Q386" s="345"/>
      <c r="R386" s="345"/>
      <c r="S386" s="345"/>
      <c r="T386" s="345"/>
      <c r="U386" s="345"/>
      <c r="V386" s="345"/>
      <c r="W386" s="345"/>
      <c r="X386" s="345"/>
      <c r="Y386" s="345"/>
      <c r="Z386" s="345"/>
    </row>
    <row r="387" ht="12.75" customHeight="1">
      <c r="A387" s="345"/>
      <c r="B387" s="345"/>
      <c r="C387" s="345"/>
      <c r="D387" s="345"/>
      <c r="E387" s="345"/>
      <c r="F387" s="494"/>
      <c r="G387" s="494"/>
      <c r="H387" s="345"/>
      <c r="I387" s="345"/>
      <c r="J387" s="345"/>
      <c r="K387" s="345"/>
      <c r="L387" s="345"/>
      <c r="M387" s="345"/>
      <c r="N387" s="345"/>
      <c r="O387" s="345"/>
      <c r="P387" s="345"/>
      <c r="Q387" s="345"/>
      <c r="R387" s="345"/>
      <c r="S387" s="345"/>
      <c r="T387" s="345"/>
      <c r="U387" s="345"/>
      <c r="V387" s="345"/>
      <c r="W387" s="345"/>
      <c r="X387" s="345"/>
      <c r="Y387" s="345"/>
      <c r="Z387" s="345"/>
    </row>
    <row r="388" ht="12.75" customHeight="1">
      <c r="A388" s="345"/>
      <c r="B388" s="345"/>
      <c r="C388" s="345"/>
      <c r="D388" s="345"/>
      <c r="E388" s="345"/>
      <c r="F388" s="494"/>
      <c r="G388" s="494"/>
      <c r="H388" s="345"/>
      <c r="I388" s="345"/>
      <c r="J388" s="345"/>
      <c r="K388" s="345"/>
      <c r="L388" s="345"/>
      <c r="M388" s="345"/>
      <c r="N388" s="345"/>
      <c r="O388" s="345"/>
      <c r="P388" s="345"/>
      <c r="Q388" s="345"/>
      <c r="R388" s="345"/>
      <c r="S388" s="345"/>
      <c r="T388" s="345"/>
      <c r="U388" s="345"/>
      <c r="V388" s="345"/>
      <c r="W388" s="345"/>
      <c r="X388" s="345"/>
      <c r="Y388" s="345"/>
      <c r="Z388" s="345"/>
    </row>
    <row r="389" ht="12.75" customHeight="1">
      <c r="A389" s="345"/>
      <c r="B389" s="345"/>
      <c r="C389" s="345"/>
      <c r="D389" s="345"/>
      <c r="E389" s="345"/>
      <c r="F389" s="494"/>
      <c r="G389" s="494"/>
      <c r="H389" s="345"/>
      <c r="I389" s="345"/>
      <c r="J389" s="345"/>
      <c r="K389" s="345"/>
      <c r="L389" s="345"/>
      <c r="M389" s="345"/>
      <c r="N389" s="345"/>
      <c r="O389" s="345"/>
      <c r="P389" s="345"/>
      <c r="Q389" s="345"/>
      <c r="R389" s="345"/>
      <c r="S389" s="345"/>
      <c r="T389" s="345"/>
      <c r="U389" s="345"/>
      <c r="V389" s="345"/>
      <c r="W389" s="345"/>
      <c r="X389" s="345"/>
      <c r="Y389" s="345"/>
      <c r="Z389" s="345"/>
    </row>
    <row r="390" ht="12.75" customHeight="1">
      <c r="A390" s="345"/>
      <c r="B390" s="345"/>
      <c r="C390" s="345"/>
      <c r="D390" s="345"/>
      <c r="E390" s="345"/>
      <c r="F390" s="494"/>
      <c r="G390" s="494"/>
      <c r="H390" s="345"/>
      <c r="I390" s="345"/>
      <c r="J390" s="345"/>
      <c r="K390" s="345"/>
      <c r="L390" s="345"/>
      <c r="M390" s="345"/>
      <c r="N390" s="345"/>
      <c r="O390" s="345"/>
      <c r="P390" s="345"/>
      <c r="Q390" s="345"/>
      <c r="R390" s="345"/>
      <c r="S390" s="345"/>
      <c r="T390" s="345"/>
      <c r="U390" s="345"/>
      <c r="V390" s="345"/>
      <c r="W390" s="345"/>
      <c r="X390" s="345"/>
      <c r="Y390" s="345"/>
      <c r="Z390" s="345"/>
    </row>
    <row r="391" ht="12.75" customHeight="1">
      <c r="A391" s="345"/>
      <c r="B391" s="345"/>
      <c r="C391" s="345"/>
      <c r="D391" s="345"/>
      <c r="E391" s="345"/>
      <c r="F391" s="494"/>
      <c r="G391" s="494"/>
      <c r="H391" s="345"/>
      <c r="I391" s="345"/>
      <c r="J391" s="345"/>
      <c r="K391" s="345"/>
      <c r="L391" s="345"/>
      <c r="M391" s="345"/>
      <c r="N391" s="345"/>
      <c r="O391" s="345"/>
      <c r="P391" s="345"/>
      <c r="Q391" s="345"/>
      <c r="R391" s="345"/>
      <c r="S391" s="345"/>
      <c r="T391" s="345"/>
      <c r="U391" s="345"/>
      <c r="V391" s="345"/>
      <c r="W391" s="345"/>
      <c r="X391" s="345"/>
      <c r="Y391" s="345"/>
      <c r="Z391" s="345"/>
    </row>
    <row r="392" ht="12.75" customHeight="1">
      <c r="A392" s="345"/>
      <c r="B392" s="345"/>
      <c r="C392" s="345"/>
      <c r="D392" s="345"/>
      <c r="E392" s="345"/>
      <c r="F392" s="494"/>
      <c r="G392" s="494"/>
      <c r="H392" s="345"/>
      <c r="I392" s="345"/>
      <c r="J392" s="345"/>
      <c r="K392" s="345"/>
      <c r="L392" s="345"/>
      <c r="M392" s="345"/>
      <c r="N392" s="345"/>
      <c r="O392" s="345"/>
      <c r="P392" s="345"/>
      <c r="Q392" s="345"/>
      <c r="R392" s="345"/>
      <c r="S392" s="345"/>
      <c r="T392" s="345"/>
      <c r="U392" s="345"/>
      <c r="V392" s="345"/>
      <c r="W392" s="345"/>
      <c r="X392" s="345"/>
      <c r="Y392" s="345"/>
      <c r="Z392" s="345"/>
    </row>
    <row r="393" ht="12.75" customHeight="1">
      <c r="A393" s="345"/>
      <c r="B393" s="345"/>
      <c r="C393" s="345"/>
      <c r="D393" s="345"/>
      <c r="E393" s="345"/>
      <c r="F393" s="494"/>
      <c r="G393" s="494"/>
      <c r="H393" s="345"/>
      <c r="I393" s="345"/>
      <c r="J393" s="345"/>
      <c r="K393" s="345"/>
      <c r="L393" s="345"/>
      <c r="M393" s="345"/>
      <c r="N393" s="345"/>
      <c r="O393" s="345"/>
      <c r="P393" s="345"/>
      <c r="Q393" s="345"/>
      <c r="R393" s="345"/>
      <c r="S393" s="345"/>
      <c r="T393" s="345"/>
      <c r="U393" s="345"/>
      <c r="V393" s="345"/>
      <c r="W393" s="345"/>
      <c r="X393" s="345"/>
      <c r="Y393" s="345"/>
      <c r="Z393" s="345"/>
    </row>
    <row r="394" ht="12.75" customHeight="1">
      <c r="A394" s="345"/>
      <c r="B394" s="345"/>
      <c r="C394" s="345"/>
      <c r="D394" s="345"/>
      <c r="E394" s="345"/>
      <c r="F394" s="494"/>
      <c r="G394" s="494"/>
      <c r="H394" s="345"/>
      <c r="I394" s="345"/>
      <c r="J394" s="345"/>
      <c r="K394" s="345"/>
      <c r="L394" s="345"/>
      <c r="M394" s="345"/>
      <c r="N394" s="345"/>
      <c r="O394" s="345"/>
      <c r="P394" s="345"/>
      <c r="Q394" s="345"/>
      <c r="R394" s="345"/>
      <c r="S394" s="345"/>
      <c r="T394" s="345"/>
      <c r="U394" s="345"/>
      <c r="V394" s="345"/>
      <c r="W394" s="345"/>
      <c r="X394" s="345"/>
      <c r="Y394" s="345"/>
      <c r="Z394" s="345"/>
    </row>
    <row r="395" ht="12.75" customHeight="1">
      <c r="A395" s="345"/>
      <c r="B395" s="345"/>
      <c r="C395" s="345"/>
      <c r="D395" s="345"/>
      <c r="E395" s="345"/>
      <c r="F395" s="494"/>
      <c r="G395" s="494"/>
      <c r="H395" s="345"/>
      <c r="I395" s="345"/>
      <c r="J395" s="345"/>
      <c r="K395" s="345"/>
      <c r="L395" s="345"/>
      <c r="M395" s="345"/>
      <c r="N395" s="345"/>
      <c r="O395" s="345"/>
      <c r="P395" s="345"/>
      <c r="Q395" s="345"/>
      <c r="R395" s="345"/>
      <c r="S395" s="345"/>
      <c r="T395" s="345"/>
      <c r="U395" s="345"/>
      <c r="V395" s="345"/>
      <c r="W395" s="345"/>
      <c r="X395" s="345"/>
      <c r="Y395" s="345"/>
      <c r="Z395" s="345"/>
    </row>
    <row r="396" ht="12.75" customHeight="1">
      <c r="A396" s="345"/>
      <c r="B396" s="345"/>
      <c r="C396" s="345"/>
      <c r="D396" s="345"/>
      <c r="E396" s="345"/>
      <c r="F396" s="494"/>
      <c r="G396" s="494"/>
      <c r="H396" s="345"/>
      <c r="I396" s="345"/>
      <c r="J396" s="345"/>
      <c r="K396" s="345"/>
      <c r="L396" s="345"/>
      <c r="M396" s="345"/>
      <c r="N396" s="345"/>
      <c r="O396" s="345"/>
      <c r="P396" s="345"/>
      <c r="Q396" s="345"/>
      <c r="R396" s="345"/>
      <c r="S396" s="345"/>
      <c r="T396" s="345"/>
      <c r="U396" s="345"/>
      <c r="V396" s="345"/>
      <c r="W396" s="345"/>
      <c r="X396" s="345"/>
      <c r="Y396" s="345"/>
      <c r="Z396" s="345"/>
    </row>
    <row r="397" ht="12.75" customHeight="1">
      <c r="A397" s="345"/>
      <c r="B397" s="345"/>
      <c r="C397" s="345"/>
      <c r="D397" s="345"/>
      <c r="E397" s="345"/>
      <c r="F397" s="494"/>
      <c r="G397" s="494"/>
      <c r="H397" s="345"/>
      <c r="I397" s="345"/>
      <c r="J397" s="345"/>
      <c r="K397" s="345"/>
      <c r="L397" s="345"/>
      <c r="M397" s="345"/>
      <c r="N397" s="345"/>
      <c r="O397" s="345"/>
      <c r="P397" s="345"/>
      <c r="Q397" s="345"/>
      <c r="R397" s="345"/>
      <c r="S397" s="345"/>
      <c r="T397" s="345"/>
      <c r="U397" s="345"/>
      <c r="V397" s="345"/>
      <c r="W397" s="345"/>
      <c r="X397" s="345"/>
      <c r="Y397" s="345"/>
      <c r="Z397" s="345"/>
    </row>
    <row r="398" ht="12.75" customHeight="1">
      <c r="A398" s="345"/>
      <c r="B398" s="345"/>
      <c r="C398" s="345"/>
      <c r="D398" s="345"/>
      <c r="E398" s="345"/>
      <c r="F398" s="494"/>
      <c r="G398" s="494"/>
      <c r="H398" s="345"/>
      <c r="I398" s="345"/>
      <c r="J398" s="345"/>
      <c r="K398" s="345"/>
      <c r="L398" s="345"/>
      <c r="M398" s="345"/>
      <c r="N398" s="345"/>
      <c r="O398" s="345"/>
      <c r="P398" s="345"/>
      <c r="Q398" s="345"/>
      <c r="R398" s="345"/>
      <c r="S398" s="345"/>
      <c r="T398" s="345"/>
      <c r="U398" s="345"/>
      <c r="V398" s="345"/>
      <c r="W398" s="345"/>
      <c r="X398" s="345"/>
      <c r="Y398" s="345"/>
      <c r="Z398" s="345"/>
    </row>
    <row r="399" ht="12.75" customHeight="1">
      <c r="A399" s="345"/>
      <c r="B399" s="345"/>
      <c r="C399" s="345"/>
      <c r="D399" s="345"/>
      <c r="E399" s="345"/>
      <c r="F399" s="494"/>
      <c r="G399" s="494"/>
      <c r="H399" s="345"/>
      <c r="I399" s="345"/>
      <c r="J399" s="345"/>
      <c r="K399" s="345"/>
      <c r="L399" s="345"/>
      <c r="M399" s="345"/>
      <c r="N399" s="345"/>
      <c r="O399" s="345"/>
      <c r="P399" s="345"/>
      <c r="Q399" s="345"/>
      <c r="R399" s="345"/>
      <c r="S399" s="345"/>
      <c r="T399" s="345"/>
      <c r="U399" s="345"/>
      <c r="V399" s="345"/>
      <c r="W399" s="345"/>
      <c r="X399" s="345"/>
      <c r="Y399" s="345"/>
      <c r="Z399" s="345"/>
    </row>
    <row r="400" ht="12.75" customHeight="1">
      <c r="A400" s="345"/>
      <c r="B400" s="345"/>
      <c r="C400" s="345"/>
      <c r="D400" s="345"/>
      <c r="E400" s="345"/>
      <c r="F400" s="494"/>
      <c r="G400" s="494"/>
      <c r="H400" s="345"/>
      <c r="I400" s="345"/>
      <c r="J400" s="345"/>
      <c r="K400" s="345"/>
      <c r="L400" s="345"/>
      <c r="M400" s="345"/>
      <c r="N400" s="345"/>
      <c r="O400" s="345"/>
      <c r="P400" s="345"/>
      <c r="Q400" s="345"/>
      <c r="R400" s="345"/>
      <c r="S400" s="345"/>
      <c r="T400" s="345"/>
      <c r="U400" s="345"/>
      <c r="V400" s="345"/>
      <c r="W400" s="345"/>
      <c r="X400" s="345"/>
      <c r="Y400" s="345"/>
      <c r="Z400" s="345"/>
    </row>
    <row r="401" ht="12.75" customHeight="1">
      <c r="A401" s="345"/>
      <c r="B401" s="345"/>
      <c r="C401" s="345"/>
      <c r="D401" s="345"/>
      <c r="E401" s="345"/>
      <c r="F401" s="494"/>
      <c r="G401" s="494"/>
      <c r="H401" s="345"/>
      <c r="I401" s="345"/>
      <c r="J401" s="345"/>
      <c r="K401" s="345"/>
      <c r="L401" s="345"/>
      <c r="M401" s="345"/>
      <c r="N401" s="345"/>
      <c r="O401" s="345"/>
      <c r="P401" s="345"/>
      <c r="Q401" s="345"/>
      <c r="R401" s="345"/>
      <c r="S401" s="345"/>
      <c r="T401" s="345"/>
      <c r="U401" s="345"/>
      <c r="V401" s="345"/>
      <c r="W401" s="345"/>
      <c r="X401" s="345"/>
      <c r="Y401" s="345"/>
      <c r="Z401" s="345"/>
    </row>
    <row r="402" ht="12.75" customHeight="1">
      <c r="A402" s="345"/>
      <c r="B402" s="345"/>
      <c r="C402" s="345"/>
      <c r="D402" s="345"/>
      <c r="E402" s="345"/>
      <c r="F402" s="494"/>
      <c r="G402" s="494"/>
      <c r="H402" s="345"/>
      <c r="I402" s="345"/>
      <c r="J402" s="345"/>
      <c r="K402" s="345"/>
      <c r="L402" s="345"/>
      <c r="M402" s="345"/>
      <c r="N402" s="345"/>
      <c r="O402" s="345"/>
      <c r="P402" s="345"/>
      <c r="Q402" s="345"/>
      <c r="R402" s="345"/>
      <c r="S402" s="345"/>
      <c r="T402" s="345"/>
      <c r="U402" s="345"/>
      <c r="V402" s="345"/>
      <c r="W402" s="345"/>
      <c r="X402" s="345"/>
      <c r="Y402" s="345"/>
      <c r="Z402" s="345"/>
    </row>
    <row r="403" ht="12.75" customHeight="1">
      <c r="A403" s="345"/>
      <c r="B403" s="345"/>
      <c r="C403" s="345"/>
      <c r="D403" s="345"/>
      <c r="E403" s="345"/>
      <c r="F403" s="494"/>
      <c r="G403" s="494"/>
      <c r="H403" s="345"/>
      <c r="I403" s="345"/>
      <c r="J403" s="345"/>
      <c r="K403" s="345"/>
      <c r="L403" s="345"/>
      <c r="M403" s="345"/>
      <c r="N403" s="345"/>
      <c r="O403" s="345"/>
      <c r="P403" s="345"/>
      <c r="Q403" s="345"/>
      <c r="R403" s="345"/>
      <c r="S403" s="345"/>
      <c r="T403" s="345"/>
      <c r="U403" s="345"/>
      <c r="V403" s="345"/>
      <c r="W403" s="345"/>
      <c r="X403" s="345"/>
      <c r="Y403" s="345"/>
      <c r="Z403" s="345"/>
    </row>
    <row r="404" ht="12.75" customHeight="1">
      <c r="A404" s="345"/>
      <c r="B404" s="345"/>
      <c r="C404" s="345"/>
      <c r="D404" s="345"/>
      <c r="E404" s="345"/>
      <c r="F404" s="494"/>
      <c r="G404" s="494"/>
      <c r="H404" s="345"/>
      <c r="I404" s="345"/>
      <c r="J404" s="345"/>
      <c r="K404" s="345"/>
      <c r="L404" s="345"/>
      <c r="M404" s="345"/>
      <c r="N404" s="345"/>
      <c r="O404" s="345"/>
      <c r="P404" s="345"/>
      <c r="Q404" s="345"/>
      <c r="R404" s="345"/>
      <c r="S404" s="345"/>
      <c r="T404" s="345"/>
      <c r="U404" s="345"/>
      <c r="V404" s="345"/>
      <c r="W404" s="345"/>
      <c r="X404" s="345"/>
      <c r="Y404" s="345"/>
      <c r="Z404" s="345"/>
    </row>
    <row r="405" ht="12.75" customHeight="1">
      <c r="A405" s="345"/>
      <c r="B405" s="345"/>
      <c r="C405" s="345"/>
      <c r="D405" s="345"/>
      <c r="E405" s="345"/>
      <c r="F405" s="494"/>
      <c r="G405" s="494"/>
      <c r="H405" s="345"/>
      <c r="I405" s="345"/>
      <c r="J405" s="345"/>
      <c r="K405" s="345"/>
      <c r="L405" s="345"/>
      <c r="M405" s="345"/>
      <c r="N405" s="345"/>
      <c r="O405" s="345"/>
      <c r="P405" s="345"/>
      <c r="Q405" s="345"/>
      <c r="R405" s="345"/>
      <c r="S405" s="345"/>
      <c r="T405" s="345"/>
      <c r="U405" s="345"/>
      <c r="V405" s="345"/>
      <c r="W405" s="345"/>
      <c r="X405" s="345"/>
      <c r="Y405" s="345"/>
      <c r="Z405" s="345"/>
    </row>
    <row r="406" ht="12.75" customHeight="1">
      <c r="A406" s="345"/>
      <c r="B406" s="345"/>
      <c r="C406" s="345"/>
      <c r="D406" s="345"/>
      <c r="E406" s="345"/>
      <c r="F406" s="494"/>
      <c r="G406" s="494"/>
      <c r="H406" s="345"/>
      <c r="I406" s="345"/>
      <c r="J406" s="345"/>
      <c r="K406" s="345"/>
      <c r="L406" s="345"/>
      <c r="M406" s="345"/>
      <c r="N406" s="345"/>
      <c r="O406" s="345"/>
      <c r="P406" s="345"/>
      <c r="Q406" s="345"/>
      <c r="R406" s="345"/>
      <c r="S406" s="345"/>
      <c r="T406" s="345"/>
      <c r="U406" s="345"/>
      <c r="V406" s="345"/>
      <c r="W406" s="345"/>
      <c r="X406" s="345"/>
      <c r="Y406" s="345"/>
      <c r="Z406" s="345"/>
    </row>
    <row r="407" ht="12.75" customHeight="1">
      <c r="A407" s="345"/>
      <c r="B407" s="345"/>
      <c r="C407" s="345"/>
      <c r="D407" s="345"/>
      <c r="E407" s="345"/>
      <c r="F407" s="494"/>
      <c r="G407" s="494"/>
      <c r="H407" s="345"/>
      <c r="I407" s="345"/>
      <c r="J407" s="345"/>
      <c r="K407" s="345"/>
      <c r="L407" s="345"/>
      <c r="M407" s="345"/>
      <c r="N407" s="345"/>
      <c r="O407" s="345"/>
      <c r="P407" s="345"/>
      <c r="Q407" s="345"/>
      <c r="R407" s="345"/>
      <c r="S407" s="345"/>
      <c r="T407" s="345"/>
      <c r="U407" s="345"/>
      <c r="V407" s="345"/>
      <c r="W407" s="345"/>
      <c r="X407" s="345"/>
      <c r="Y407" s="345"/>
      <c r="Z407" s="345"/>
    </row>
    <row r="408" ht="12.75" customHeight="1">
      <c r="A408" s="345"/>
      <c r="B408" s="345"/>
      <c r="C408" s="345"/>
      <c r="D408" s="345"/>
      <c r="E408" s="345"/>
      <c r="F408" s="494"/>
      <c r="G408" s="494"/>
      <c r="H408" s="345"/>
      <c r="I408" s="345"/>
      <c r="J408" s="345"/>
      <c r="K408" s="345"/>
      <c r="L408" s="345"/>
      <c r="M408" s="345"/>
      <c r="N408" s="345"/>
      <c r="O408" s="345"/>
      <c r="P408" s="345"/>
      <c r="Q408" s="345"/>
      <c r="R408" s="345"/>
      <c r="S408" s="345"/>
      <c r="T408" s="345"/>
      <c r="U408" s="345"/>
      <c r="V408" s="345"/>
      <c r="W408" s="345"/>
      <c r="X408" s="345"/>
      <c r="Y408" s="345"/>
      <c r="Z408" s="345"/>
    </row>
    <row r="409" ht="12.75" customHeight="1">
      <c r="A409" s="345"/>
      <c r="B409" s="345"/>
      <c r="C409" s="345"/>
      <c r="D409" s="345"/>
      <c r="E409" s="345"/>
      <c r="F409" s="494"/>
      <c r="G409" s="494"/>
      <c r="H409" s="345"/>
      <c r="I409" s="345"/>
      <c r="J409" s="345"/>
      <c r="K409" s="345"/>
      <c r="L409" s="345"/>
      <c r="M409" s="345"/>
      <c r="N409" s="345"/>
      <c r="O409" s="345"/>
      <c r="P409" s="345"/>
      <c r="Q409" s="345"/>
      <c r="R409" s="345"/>
      <c r="S409" s="345"/>
      <c r="T409" s="345"/>
      <c r="U409" s="345"/>
      <c r="V409" s="345"/>
      <c r="W409" s="345"/>
      <c r="X409" s="345"/>
      <c r="Y409" s="345"/>
      <c r="Z409" s="345"/>
    </row>
    <row r="410" ht="12.75" customHeight="1">
      <c r="A410" s="345"/>
      <c r="B410" s="345"/>
      <c r="C410" s="345"/>
      <c r="D410" s="345"/>
      <c r="E410" s="345"/>
      <c r="F410" s="494"/>
      <c r="G410" s="494"/>
      <c r="H410" s="345"/>
      <c r="I410" s="345"/>
      <c r="J410" s="345"/>
      <c r="K410" s="345"/>
      <c r="L410" s="345"/>
      <c r="M410" s="345"/>
      <c r="N410" s="345"/>
      <c r="O410" s="345"/>
      <c r="P410" s="345"/>
      <c r="Q410" s="345"/>
      <c r="R410" s="345"/>
      <c r="S410" s="345"/>
      <c r="T410" s="345"/>
      <c r="U410" s="345"/>
      <c r="V410" s="345"/>
      <c r="W410" s="345"/>
      <c r="X410" s="345"/>
      <c r="Y410" s="345"/>
      <c r="Z410" s="345"/>
    </row>
    <row r="411" ht="12.75" customHeight="1">
      <c r="A411" s="345"/>
      <c r="B411" s="345"/>
      <c r="C411" s="345"/>
      <c r="D411" s="345"/>
      <c r="E411" s="345"/>
      <c r="F411" s="494"/>
      <c r="G411" s="494"/>
      <c r="H411" s="345"/>
      <c r="I411" s="345"/>
      <c r="J411" s="345"/>
      <c r="K411" s="345"/>
      <c r="L411" s="345"/>
      <c r="M411" s="345"/>
      <c r="N411" s="345"/>
      <c r="O411" s="345"/>
      <c r="P411" s="345"/>
      <c r="Q411" s="345"/>
      <c r="R411" s="345"/>
      <c r="S411" s="345"/>
      <c r="T411" s="345"/>
      <c r="U411" s="345"/>
      <c r="V411" s="345"/>
      <c r="W411" s="345"/>
      <c r="X411" s="345"/>
      <c r="Y411" s="345"/>
      <c r="Z411" s="345"/>
    </row>
    <row r="412" ht="12.75" customHeight="1">
      <c r="A412" s="345"/>
      <c r="B412" s="345"/>
      <c r="C412" s="345"/>
      <c r="D412" s="345"/>
      <c r="E412" s="345"/>
      <c r="F412" s="494"/>
      <c r="G412" s="494"/>
      <c r="H412" s="345"/>
      <c r="I412" s="345"/>
      <c r="J412" s="345"/>
      <c r="K412" s="345"/>
      <c r="L412" s="345"/>
      <c r="M412" s="345"/>
      <c r="N412" s="345"/>
      <c r="O412" s="345"/>
      <c r="P412" s="345"/>
      <c r="Q412" s="345"/>
      <c r="R412" s="345"/>
      <c r="S412" s="345"/>
      <c r="T412" s="345"/>
      <c r="U412" s="345"/>
      <c r="V412" s="345"/>
      <c r="W412" s="345"/>
      <c r="X412" s="345"/>
      <c r="Y412" s="345"/>
      <c r="Z412" s="345"/>
    </row>
    <row r="413" ht="12.75" customHeight="1">
      <c r="A413" s="345"/>
      <c r="B413" s="345"/>
      <c r="C413" s="345"/>
      <c r="D413" s="345"/>
      <c r="E413" s="345"/>
      <c r="F413" s="494"/>
      <c r="G413" s="494"/>
      <c r="H413" s="345"/>
      <c r="I413" s="345"/>
      <c r="J413" s="345"/>
      <c r="K413" s="345"/>
      <c r="L413" s="345"/>
      <c r="M413" s="345"/>
      <c r="N413" s="345"/>
      <c r="O413" s="345"/>
      <c r="P413" s="345"/>
      <c r="Q413" s="345"/>
      <c r="R413" s="345"/>
      <c r="S413" s="345"/>
      <c r="T413" s="345"/>
      <c r="U413" s="345"/>
      <c r="V413" s="345"/>
      <c r="W413" s="345"/>
      <c r="X413" s="345"/>
      <c r="Y413" s="345"/>
      <c r="Z413" s="345"/>
    </row>
    <row r="414" ht="12.75" customHeight="1">
      <c r="A414" s="345"/>
      <c r="B414" s="345"/>
      <c r="C414" s="345"/>
      <c r="D414" s="345"/>
      <c r="E414" s="345"/>
      <c r="F414" s="494"/>
      <c r="G414" s="494"/>
      <c r="H414" s="345"/>
      <c r="I414" s="345"/>
      <c r="J414" s="345"/>
      <c r="K414" s="345"/>
      <c r="L414" s="345"/>
      <c r="M414" s="345"/>
      <c r="N414" s="345"/>
      <c r="O414" s="345"/>
      <c r="P414" s="345"/>
      <c r="Q414" s="345"/>
      <c r="R414" s="345"/>
      <c r="S414" s="345"/>
      <c r="T414" s="345"/>
      <c r="U414" s="345"/>
      <c r="V414" s="345"/>
      <c r="W414" s="345"/>
      <c r="X414" s="345"/>
      <c r="Y414" s="345"/>
      <c r="Z414" s="345"/>
    </row>
    <row r="415" ht="12.75" customHeight="1">
      <c r="A415" s="345"/>
      <c r="B415" s="345"/>
      <c r="C415" s="345"/>
      <c r="D415" s="345"/>
      <c r="E415" s="345"/>
      <c r="F415" s="494"/>
      <c r="G415" s="494"/>
      <c r="H415" s="345"/>
      <c r="I415" s="345"/>
      <c r="J415" s="345"/>
      <c r="K415" s="345"/>
      <c r="L415" s="345"/>
      <c r="M415" s="345"/>
      <c r="N415" s="345"/>
      <c r="O415" s="345"/>
      <c r="P415" s="345"/>
      <c r="Q415" s="345"/>
      <c r="R415" s="345"/>
      <c r="S415" s="345"/>
      <c r="T415" s="345"/>
      <c r="U415" s="345"/>
      <c r="V415" s="345"/>
      <c r="W415" s="345"/>
      <c r="X415" s="345"/>
      <c r="Y415" s="345"/>
      <c r="Z415" s="345"/>
    </row>
    <row r="416" ht="12.75" customHeight="1">
      <c r="A416" s="345"/>
      <c r="B416" s="345"/>
      <c r="C416" s="345"/>
      <c r="D416" s="345"/>
      <c r="E416" s="345"/>
      <c r="F416" s="494"/>
      <c r="G416" s="494"/>
      <c r="H416" s="345"/>
      <c r="I416" s="345"/>
      <c r="J416" s="345"/>
      <c r="K416" s="345"/>
      <c r="L416" s="345"/>
      <c r="M416" s="345"/>
      <c r="N416" s="345"/>
      <c r="O416" s="345"/>
      <c r="P416" s="345"/>
      <c r="Q416" s="345"/>
      <c r="R416" s="345"/>
      <c r="S416" s="345"/>
      <c r="T416" s="345"/>
      <c r="U416" s="345"/>
      <c r="V416" s="345"/>
      <c r="W416" s="345"/>
      <c r="X416" s="345"/>
      <c r="Y416" s="345"/>
      <c r="Z416" s="345"/>
    </row>
    <row r="417" ht="12.75" customHeight="1">
      <c r="A417" s="345"/>
      <c r="B417" s="345"/>
      <c r="C417" s="345"/>
      <c r="D417" s="345"/>
      <c r="E417" s="345"/>
      <c r="F417" s="494"/>
      <c r="G417" s="494"/>
      <c r="H417" s="345"/>
      <c r="I417" s="345"/>
      <c r="J417" s="345"/>
      <c r="K417" s="345"/>
      <c r="L417" s="345"/>
      <c r="M417" s="345"/>
      <c r="N417" s="345"/>
      <c r="O417" s="345"/>
      <c r="P417" s="345"/>
      <c r="Q417" s="345"/>
      <c r="R417" s="345"/>
      <c r="S417" s="345"/>
      <c r="T417" s="345"/>
      <c r="U417" s="345"/>
      <c r="V417" s="345"/>
      <c r="W417" s="345"/>
      <c r="X417" s="345"/>
      <c r="Y417" s="345"/>
      <c r="Z417" s="345"/>
    </row>
    <row r="418" ht="12.75" customHeight="1">
      <c r="A418" s="345"/>
      <c r="B418" s="345"/>
      <c r="C418" s="345"/>
      <c r="D418" s="345"/>
      <c r="E418" s="345"/>
      <c r="F418" s="494"/>
      <c r="G418" s="494"/>
      <c r="H418" s="345"/>
      <c r="I418" s="345"/>
      <c r="J418" s="345"/>
      <c r="K418" s="345"/>
      <c r="L418" s="345"/>
      <c r="M418" s="345"/>
      <c r="N418" s="345"/>
      <c r="O418" s="345"/>
      <c r="P418" s="345"/>
      <c r="Q418" s="345"/>
      <c r="R418" s="345"/>
      <c r="S418" s="345"/>
      <c r="T418" s="345"/>
      <c r="U418" s="345"/>
      <c r="V418" s="345"/>
      <c r="W418" s="345"/>
      <c r="X418" s="345"/>
      <c r="Y418" s="345"/>
      <c r="Z418" s="345"/>
    </row>
    <row r="419" ht="12.75" customHeight="1">
      <c r="A419" s="345"/>
      <c r="B419" s="345"/>
      <c r="C419" s="345"/>
      <c r="D419" s="345"/>
      <c r="E419" s="345"/>
      <c r="F419" s="494"/>
      <c r="G419" s="494"/>
      <c r="H419" s="345"/>
      <c r="I419" s="345"/>
      <c r="J419" s="345"/>
      <c r="K419" s="345"/>
      <c r="L419" s="345"/>
      <c r="M419" s="345"/>
      <c r="N419" s="345"/>
      <c r="O419" s="345"/>
      <c r="P419" s="345"/>
      <c r="Q419" s="345"/>
      <c r="R419" s="345"/>
      <c r="S419" s="345"/>
      <c r="T419" s="345"/>
      <c r="U419" s="345"/>
      <c r="V419" s="345"/>
      <c r="W419" s="345"/>
      <c r="X419" s="345"/>
      <c r="Y419" s="345"/>
      <c r="Z419" s="345"/>
    </row>
    <row r="420" ht="12.75" customHeight="1">
      <c r="A420" s="345"/>
      <c r="B420" s="345"/>
      <c r="C420" s="345"/>
      <c r="D420" s="345"/>
      <c r="E420" s="345"/>
      <c r="F420" s="494"/>
      <c r="G420" s="494"/>
      <c r="H420" s="345"/>
      <c r="I420" s="345"/>
      <c r="J420" s="345"/>
      <c r="K420" s="345"/>
      <c r="L420" s="345"/>
      <c r="M420" s="345"/>
      <c r="N420" s="345"/>
      <c r="O420" s="345"/>
      <c r="P420" s="345"/>
      <c r="Q420" s="345"/>
      <c r="R420" s="345"/>
      <c r="S420" s="345"/>
      <c r="T420" s="345"/>
      <c r="U420" s="345"/>
      <c r="V420" s="345"/>
      <c r="W420" s="345"/>
      <c r="X420" s="345"/>
      <c r="Y420" s="345"/>
      <c r="Z420" s="345"/>
    </row>
    <row r="421" ht="12.75" customHeight="1">
      <c r="A421" s="345"/>
      <c r="B421" s="345"/>
      <c r="C421" s="345"/>
      <c r="D421" s="345"/>
      <c r="E421" s="345"/>
      <c r="F421" s="494"/>
      <c r="G421" s="494"/>
      <c r="H421" s="345"/>
      <c r="I421" s="345"/>
      <c r="J421" s="345"/>
      <c r="K421" s="345"/>
      <c r="L421" s="345"/>
      <c r="M421" s="345"/>
      <c r="N421" s="345"/>
      <c r="O421" s="345"/>
      <c r="P421" s="345"/>
      <c r="Q421" s="345"/>
      <c r="R421" s="345"/>
      <c r="S421" s="345"/>
      <c r="T421" s="345"/>
      <c r="U421" s="345"/>
      <c r="V421" s="345"/>
      <c r="W421" s="345"/>
      <c r="X421" s="345"/>
      <c r="Y421" s="345"/>
      <c r="Z421" s="345"/>
    </row>
    <row r="422" ht="12.75" customHeight="1">
      <c r="A422" s="345"/>
      <c r="B422" s="345"/>
      <c r="C422" s="345"/>
      <c r="D422" s="345"/>
      <c r="E422" s="345"/>
      <c r="F422" s="494"/>
      <c r="G422" s="494"/>
      <c r="H422" s="345"/>
      <c r="I422" s="345"/>
      <c r="J422" s="345"/>
      <c r="K422" s="345"/>
      <c r="L422" s="345"/>
      <c r="M422" s="345"/>
      <c r="N422" s="345"/>
      <c r="O422" s="345"/>
      <c r="P422" s="345"/>
      <c r="Q422" s="345"/>
      <c r="R422" s="345"/>
      <c r="S422" s="345"/>
      <c r="T422" s="345"/>
      <c r="U422" s="345"/>
      <c r="V422" s="345"/>
      <c r="W422" s="345"/>
      <c r="X422" s="345"/>
      <c r="Y422" s="345"/>
      <c r="Z422" s="345"/>
    </row>
    <row r="423" ht="12.75" customHeight="1">
      <c r="A423" s="345"/>
      <c r="B423" s="345"/>
      <c r="C423" s="345"/>
      <c r="D423" s="345"/>
      <c r="E423" s="345"/>
      <c r="F423" s="494"/>
      <c r="G423" s="494"/>
      <c r="H423" s="345"/>
      <c r="I423" s="345"/>
      <c r="J423" s="345"/>
      <c r="K423" s="345"/>
      <c r="L423" s="345"/>
      <c r="M423" s="345"/>
      <c r="N423" s="345"/>
      <c r="O423" s="345"/>
      <c r="P423" s="345"/>
      <c r="Q423" s="345"/>
      <c r="R423" s="345"/>
      <c r="S423" s="345"/>
      <c r="T423" s="345"/>
      <c r="U423" s="345"/>
      <c r="V423" s="345"/>
      <c r="W423" s="345"/>
      <c r="X423" s="345"/>
      <c r="Y423" s="345"/>
      <c r="Z423" s="345"/>
    </row>
    <row r="424" ht="12.75" customHeight="1">
      <c r="A424" s="345"/>
      <c r="B424" s="345"/>
      <c r="C424" s="345"/>
      <c r="D424" s="345"/>
      <c r="E424" s="345"/>
      <c r="F424" s="494"/>
      <c r="G424" s="494"/>
      <c r="H424" s="345"/>
      <c r="I424" s="345"/>
      <c r="J424" s="345"/>
      <c r="K424" s="345"/>
      <c r="L424" s="345"/>
      <c r="M424" s="345"/>
      <c r="N424" s="345"/>
      <c r="O424" s="345"/>
      <c r="P424" s="345"/>
      <c r="Q424" s="345"/>
      <c r="R424" s="345"/>
      <c r="S424" s="345"/>
      <c r="T424" s="345"/>
      <c r="U424" s="345"/>
      <c r="V424" s="345"/>
      <c r="W424" s="345"/>
      <c r="X424" s="345"/>
      <c r="Y424" s="345"/>
      <c r="Z424" s="345"/>
    </row>
    <row r="425" ht="12.75" customHeight="1">
      <c r="A425" s="345"/>
      <c r="B425" s="345"/>
      <c r="C425" s="345"/>
      <c r="D425" s="345"/>
      <c r="E425" s="345"/>
      <c r="F425" s="494"/>
      <c r="G425" s="494"/>
      <c r="H425" s="345"/>
      <c r="I425" s="345"/>
      <c r="J425" s="345"/>
      <c r="K425" s="345"/>
      <c r="L425" s="345"/>
      <c r="M425" s="345"/>
      <c r="N425" s="345"/>
      <c r="O425" s="345"/>
      <c r="P425" s="345"/>
      <c r="Q425" s="345"/>
      <c r="R425" s="345"/>
      <c r="S425" s="345"/>
      <c r="T425" s="345"/>
      <c r="U425" s="345"/>
      <c r="V425" s="345"/>
      <c r="W425" s="345"/>
      <c r="X425" s="345"/>
      <c r="Y425" s="345"/>
      <c r="Z425" s="345"/>
    </row>
    <row r="426" ht="12.75" customHeight="1">
      <c r="A426" s="345"/>
      <c r="B426" s="345"/>
      <c r="C426" s="345"/>
      <c r="D426" s="345"/>
      <c r="E426" s="345"/>
      <c r="F426" s="494"/>
      <c r="G426" s="494"/>
      <c r="H426" s="345"/>
      <c r="I426" s="345"/>
      <c r="J426" s="345"/>
      <c r="K426" s="345"/>
      <c r="L426" s="345"/>
      <c r="M426" s="345"/>
      <c r="N426" s="345"/>
      <c r="O426" s="345"/>
      <c r="P426" s="345"/>
      <c r="Q426" s="345"/>
      <c r="R426" s="345"/>
      <c r="S426" s="345"/>
      <c r="T426" s="345"/>
      <c r="U426" s="345"/>
      <c r="V426" s="345"/>
      <c r="W426" s="345"/>
      <c r="X426" s="345"/>
      <c r="Y426" s="345"/>
      <c r="Z426" s="345"/>
    </row>
    <row r="427" ht="12.75" customHeight="1">
      <c r="A427" s="345"/>
      <c r="B427" s="345"/>
      <c r="C427" s="345"/>
      <c r="D427" s="345"/>
      <c r="E427" s="345"/>
      <c r="F427" s="494"/>
      <c r="G427" s="494"/>
      <c r="H427" s="345"/>
      <c r="I427" s="345"/>
      <c r="J427" s="345"/>
      <c r="K427" s="345"/>
      <c r="L427" s="345"/>
      <c r="M427" s="345"/>
      <c r="N427" s="345"/>
      <c r="O427" s="345"/>
      <c r="P427" s="345"/>
      <c r="Q427" s="345"/>
      <c r="R427" s="345"/>
      <c r="S427" s="345"/>
      <c r="T427" s="345"/>
      <c r="U427" s="345"/>
      <c r="V427" s="345"/>
      <c r="W427" s="345"/>
      <c r="X427" s="345"/>
      <c r="Y427" s="345"/>
      <c r="Z427" s="345"/>
    </row>
    <row r="428" ht="12.75" customHeight="1">
      <c r="A428" s="345"/>
      <c r="B428" s="345"/>
      <c r="C428" s="345"/>
      <c r="D428" s="345"/>
      <c r="E428" s="345"/>
      <c r="F428" s="494"/>
      <c r="G428" s="494"/>
      <c r="H428" s="345"/>
      <c r="I428" s="345"/>
      <c r="J428" s="345"/>
      <c r="K428" s="345"/>
      <c r="L428" s="345"/>
      <c r="M428" s="345"/>
      <c r="N428" s="345"/>
      <c r="O428" s="345"/>
      <c r="P428" s="345"/>
      <c r="Q428" s="345"/>
      <c r="R428" s="345"/>
      <c r="S428" s="345"/>
      <c r="T428" s="345"/>
      <c r="U428" s="345"/>
      <c r="V428" s="345"/>
      <c r="W428" s="345"/>
      <c r="X428" s="345"/>
      <c r="Y428" s="345"/>
      <c r="Z428" s="345"/>
    </row>
    <row r="429" ht="12.75" customHeight="1">
      <c r="A429" s="345"/>
      <c r="B429" s="345"/>
      <c r="C429" s="345"/>
      <c r="D429" s="345"/>
      <c r="E429" s="345"/>
      <c r="F429" s="494"/>
      <c r="G429" s="494"/>
      <c r="H429" s="345"/>
      <c r="I429" s="345"/>
      <c r="J429" s="345"/>
      <c r="K429" s="345"/>
      <c r="L429" s="345"/>
      <c r="M429" s="345"/>
      <c r="N429" s="345"/>
      <c r="O429" s="345"/>
      <c r="P429" s="345"/>
      <c r="Q429" s="345"/>
      <c r="R429" s="345"/>
      <c r="S429" s="345"/>
      <c r="T429" s="345"/>
      <c r="U429" s="345"/>
      <c r="V429" s="345"/>
      <c r="W429" s="345"/>
      <c r="X429" s="345"/>
      <c r="Y429" s="345"/>
      <c r="Z429" s="345"/>
    </row>
    <row r="430" ht="12.75" customHeight="1">
      <c r="A430" s="345"/>
      <c r="B430" s="345"/>
      <c r="C430" s="345"/>
      <c r="D430" s="345"/>
      <c r="E430" s="345"/>
      <c r="F430" s="494"/>
      <c r="G430" s="494"/>
      <c r="H430" s="345"/>
      <c r="I430" s="345"/>
      <c r="J430" s="345"/>
      <c r="K430" s="345"/>
      <c r="L430" s="345"/>
      <c r="M430" s="345"/>
      <c r="N430" s="345"/>
      <c r="O430" s="345"/>
      <c r="P430" s="345"/>
      <c r="Q430" s="345"/>
      <c r="R430" s="345"/>
      <c r="S430" s="345"/>
      <c r="T430" s="345"/>
      <c r="U430" s="345"/>
      <c r="V430" s="345"/>
      <c r="W430" s="345"/>
      <c r="X430" s="345"/>
      <c r="Y430" s="345"/>
      <c r="Z430" s="345"/>
    </row>
    <row r="431" ht="12.75" customHeight="1">
      <c r="A431" s="345"/>
      <c r="B431" s="345"/>
      <c r="C431" s="345"/>
      <c r="D431" s="345"/>
      <c r="E431" s="345"/>
      <c r="F431" s="494"/>
      <c r="G431" s="494"/>
      <c r="H431" s="345"/>
      <c r="I431" s="345"/>
      <c r="J431" s="345"/>
      <c r="K431" s="345"/>
      <c r="L431" s="345"/>
      <c r="M431" s="345"/>
      <c r="N431" s="345"/>
      <c r="O431" s="345"/>
      <c r="P431" s="345"/>
      <c r="Q431" s="345"/>
      <c r="R431" s="345"/>
      <c r="S431" s="345"/>
      <c r="T431" s="345"/>
      <c r="U431" s="345"/>
      <c r="V431" s="345"/>
      <c r="W431" s="345"/>
      <c r="X431" s="345"/>
      <c r="Y431" s="345"/>
      <c r="Z431" s="345"/>
    </row>
    <row r="432" ht="12.75" customHeight="1">
      <c r="A432" s="345"/>
      <c r="B432" s="345"/>
      <c r="C432" s="345"/>
      <c r="D432" s="345"/>
      <c r="E432" s="345"/>
      <c r="F432" s="494"/>
      <c r="G432" s="494"/>
      <c r="H432" s="345"/>
      <c r="I432" s="345"/>
      <c r="J432" s="345"/>
      <c r="K432" s="345"/>
      <c r="L432" s="345"/>
      <c r="M432" s="345"/>
      <c r="N432" s="345"/>
      <c r="O432" s="345"/>
      <c r="P432" s="345"/>
      <c r="Q432" s="345"/>
      <c r="R432" s="345"/>
      <c r="S432" s="345"/>
      <c r="T432" s="345"/>
      <c r="U432" s="345"/>
      <c r="V432" s="345"/>
      <c r="W432" s="345"/>
      <c r="X432" s="345"/>
      <c r="Y432" s="345"/>
      <c r="Z432" s="345"/>
    </row>
    <row r="433" ht="12.75" customHeight="1">
      <c r="A433" s="345"/>
      <c r="B433" s="345"/>
      <c r="C433" s="345"/>
      <c r="D433" s="345"/>
      <c r="E433" s="345"/>
      <c r="F433" s="494"/>
      <c r="G433" s="494"/>
      <c r="H433" s="345"/>
      <c r="I433" s="345"/>
      <c r="J433" s="345"/>
      <c r="K433" s="345"/>
      <c r="L433" s="345"/>
      <c r="M433" s="345"/>
      <c r="N433" s="345"/>
      <c r="O433" s="345"/>
      <c r="P433" s="345"/>
      <c r="Q433" s="345"/>
      <c r="R433" s="345"/>
      <c r="S433" s="345"/>
      <c r="T433" s="345"/>
      <c r="U433" s="345"/>
      <c r="V433" s="345"/>
      <c r="W433" s="345"/>
      <c r="X433" s="345"/>
      <c r="Y433" s="345"/>
      <c r="Z433" s="345"/>
    </row>
    <row r="434" ht="12.75" customHeight="1">
      <c r="A434" s="345"/>
      <c r="B434" s="345"/>
      <c r="C434" s="345"/>
      <c r="D434" s="345"/>
      <c r="E434" s="345"/>
      <c r="F434" s="494"/>
      <c r="G434" s="494"/>
      <c r="H434" s="345"/>
      <c r="I434" s="345"/>
      <c r="J434" s="345"/>
      <c r="K434" s="345"/>
      <c r="L434" s="345"/>
      <c r="M434" s="345"/>
      <c r="N434" s="345"/>
      <c r="O434" s="345"/>
      <c r="P434" s="345"/>
      <c r="Q434" s="345"/>
      <c r="R434" s="345"/>
      <c r="S434" s="345"/>
      <c r="T434" s="345"/>
      <c r="U434" s="345"/>
      <c r="V434" s="345"/>
      <c r="W434" s="345"/>
      <c r="X434" s="345"/>
      <c r="Y434" s="345"/>
      <c r="Z434" s="345"/>
    </row>
    <row r="435" ht="12.75" customHeight="1">
      <c r="A435" s="345"/>
      <c r="B435" s="345"/>
      <c r="C435" s="345"/>
      <c r="D435" s="345"/>
      <c r="E435" s="345"/>
      <c r="F435" s="494"/>
      <c r="G435" s="494"/>
      <c r="H435" s="345"/>
      <c r="I435" s="345"/>
      <c r="J435" s="345"/>
      <c r="K435" s="345"/>
      <c r="L435" s="345"/>
      <c r="M435" s="345"/>
      <c r="N435" s="345"/>
      <c r="O435" s="345"/>
      <c r="P435" s="345"/>
      <c r="Q435" s="345"/>
      <c r="R435" s="345"/>
      <c r="S435" s="345"/>
      <c r="T435" s="345"/>
      <c r="U435" s="345"/>
      <c r="V435" s="345"/>
      <c r="W435" s="345"/>
      <c r="X435" s="345"/>
      <c r="Y435" s="345"/>
      <c r="Z435" s="345"/>
    </row>
    <row r="436" ht="12.75" customHeight="1">
      <c r="A436" s="345"/>
      <c r="B436" s="345"/>
      <c r="C436" s="345"/>
      <c r="D436" s="345"/>
      <c r="E436" s="345"/>
      <c r="F436" s="494"/>
      <c r="G436" s="494"/>
      <c r="H436" s="345"/>
      <c r="I436" s="345"/>
      <c r="J436" s="345"/>
      <c r="K436" s="345"/>
      <c r="L436" s="345"/>
      <c r="M436" s="345"/>
      <c r="N436" s="345"/>
      <c r="O436" s="345"/>
      <c r="P436" s="345"/>
      <c r="Q436" s="345"/>
      <c r="R436" s="345"/>
      <c r="S436" s="345"/>
      <c r="T436" s="345"/>
      <c r="U436" s="345"/>
      <c r="V436" s="345"/>
      <c r="W436" s="345"/>
      <c r="X436" s="345"/>
      <c r="Y436" s="345"/>
      <c r="Z436" s="345"/>
    </row>
    <row r="437" ht="12.75" customHeight="1">
      <c r="A437" s="345"/>
      <c r="B437" s="345"/>
      <c r="C437" s="345"/>
      <c r="D437" s="345"/>
      <c r="E437" s="345"/>
      <c r="F437" s="494"/>
      <c r="G437" s="494"/>
      <c r="H437" s="345"/>
      <c r="I437" s="345"/>
      <c r="J437" s="345"/>
      <c r="K437" s="345"/>
      <c r="L437" s="345"/>
      <c r="M437" s="345"/>
      <c r="N437" s="345"/>
      <c r="O437" s="345"/>
      <c r="P437" s="345"/>
      <c r="Q437" s="345"/>
      <c r="R437" s="345"/>
      <c r="S437" s="345"/>
      <c r="T437" s="345"/>
      <c r="U437" s="345"/>
      <c r="V437" s="345"/>
      <c r="W437" s="345"/>
      <c r="X437" s="345"/>
      <c r="Y437" s="345"/>
      <c r="Z437" s="345"/>
    </row>
    <row r="438" ht="12.75" customHeight="1">
      <c r="A438" s="345"/>
      <c r="B438" s="345"/>
      <c r="C438" s="345"/>
      <c r="D438" s="345"/>
      <c r="E438" s="345"/>
      <c r="F438" s="494"/>
      <c r="G438" s="494"/>
      <c r="H438" s="345"/>
      <c r="I438" s="345"/>
      <c r="J438" s="345"/>
      <c r="K438" s="345"/>
      <c r="L438" s="345"/>
      <c r="M438" s="345"/>
      <c r="N438" s="345"/>
      <c r="O438" s="345"/>
      <c r="P438" s="345"/>
      <c r="Q438" s="345"/>
      <c r="R438" s="345"/>
      <c r="S438" s="345"/>
      <c r="T438" s="345"/>
      <c r="U438" s="345"/>
      <c r="V438" s="345"/>
      <c r="W438" s="345"/>
      <c r="X438" s="345"/>
      <c r="Y438" s="345"/>
      <c r="Z438" s="345"/>
    </row>
    <row r="439" ht="12.75" customHeight="1">
      <c r="A439" s="345"/>
      <c r="B439" s="345"/>
      <c r="C439" s="345"/>
      <c r="D439" s="345"/>
      <c r="E439" s="345"/>
      <c r="F439" s="494"/>
      <c r="G439" s="494"/>
      <c r="H439" s="345"/>
      <c r="I439" s="345"/>
      <c r="J439" s="345"/>
      <c r="K439" s="345"/>
      <c r="L439" s="345"/>
      <c r="M439" s="345"/>
      <c r="N439" s="345"/>
      <c r="O439" s="345"/>
      <c r="P439" s="345"/>
      <c r="Q439" s="345"/>
      <c r="R439" s="345"/>
      <c r="S439" s="345"/>
      <c r="T439" s="345"/>
      <c r="U439" s="345"/>
      <c r="V439" s="345"/>
      <c r="W439" s="345"/>
      <c r="X439" s="345"/>
      <c r="Y439" s="345"/>
      <c r="Z439" s="345"/>
    </row>
    <row r="440" ht="12.75" customHeight="1">
      <c r="A440" s="345"/>
      <c r="B440" s="345"/>
      <c r="C440" s="345"/>
      <c r="D440" s="345"/>
      <c r="E440" s="345"/>
      <c r="F440" s="494"/>
      <c r="G440" s="494"/>
      <c r="H440" s="345"/>
      <c r="I440" s="345"/>
      <c r="J440" s="345"/>
      <c r="K440" s="345"/>
      <c r="L440" s="345"/>
      <c r="M440" s="345"/>
      <c r="N440" s="345"/>
      <c r="O440" s="345"/>
      <c r="P440" s="345"/>
      <c r="Q440" s="345"/>
      <c r="R440" s="345"/>
      <c r="S440" s="345"/>
      <c r="T440" s="345"/>
      <c r="U440" s="345"/>
      <c r="V440" s="345"/>
      <c r="W440" s="345"/>
      <c r="X440" s="345"/>
      <c r="Y440" s="345"/>
      <c r="Z440" s="345"/>
    </row>
    <row r="441" ht="12.75" customHeight="1">
      <c r="A441" s="345"/>
      <c r="B441" s="345"/>
      <c r="C441" s="345"/>
      <c r="D441" s="345"/>
      <c r="E441" s="345"/>
      <c r="F441" s="494"/>
      <c r="G441" s="494"/>
      <c r="H441" s="345"/>
      <c r="I441" s="345"/>
      <c r="J441" s="345"/>
      <c r="K441" s="345"/>
      <c r="L441" s="345"/>
      <c r="M441" s="345"/>
      <c r="N441" s="345"/>
      <c r="O441" s="345"/>
      <c r="P441" s="345"/>
      <c r="Q441" s="345"/>
      <c r="R441" s="345"/>
      <c r="S441" s="345"/>
      <c r="T441" s="345"/>
      <c r="U441" s="345"/>
      <c r="V441" s="345"/>
      <c r="W441" s="345"/>
      <c r="X441" s="345"/>
      <c r="Y441" s="345"/>
      <c r="Z441" s="345"/>
    </row>
    <row r="442" ht="12.75" customHeight="1">
      <c r="A442" s="345"/>
      <c r="B442" s="345"/>
      <c r="C442" s="345"/>
      <c r="D442" s="345"/>
      <c r="E442" s="345"/>
      <c r="F442" s="494"/>
      <c r="G442" s="494"/>
      <c r="H442" s="345"/>
      <c r="I442" s="345"/>
      <c r="J442" s="345"/>
      <c r="K442" s="345"/>
      <c r="L442" s="345"/>
      <c r="M442" s="345"/>
      <c r="N442" s="345"/>
      <c r="O442" s="345"/>
      <c r="P442" s="345"/>
      <c r="Q442" s="345"/>
      <c r="R442" s="345"/>
      <c r="S442" s="345"/>
      <c r="T442" s="345"/>
      <c r="U442" s="345"/>
      <c r="V442" s="345"/>
      <c r="W442" s="345"/>
      <c r="X442" s="345"/>
      <c r="Y442" s="345"/>
      <c r="Z442" s="345"/>
    </row>
    <row r="443" ht="12.75" customHeight="1">
      <c r="A443" s="345"/>
      <c r="B443" s="345"/>
      <c r="C443" s="345"/>
      <c r="D443" s="345"/>
      <c r="E443" s="345"/>
      <c r="F443" s="494"/>
      <c r="G443" s="494"/>
      <c r="H443" s="345"/>
      <c r="I443" s="345"/>
      <c r="J443" s="345"/>
      <c r="K443" s="345"/>
      <c r="L443" s="345"/>
      <c r="M443" s="345"/>
      <c r="N443" s="345"/>
      <c r="O443" s="345"/>
      <c r="P443" s="345"/>
      <c r="Q443" s="345"/>
      <c r="R443" s="345"/>
      <c r="S443" s="345"/>
      <c r="T443" s="345"/>
      <c r="U443" s="345"/>
      <c r="V443" s="345"/>
      <c r="W443" s="345"/>
      <c r="X443" s="345"/>
      <c r="Y443" s="345"/>
      <c r="Z443" s="345"/>
    </row>
    <row r="444" ht="12.75" customHeight="1">
      <c r="A444" s="345"/>
      <c r="B444" s="345"/>
      <c r="C444" s="345"/>
      <c r="D444" s="345"/>
      <c r="E444" s="345"/>
      <c r="F444" s="494"/>
      <c r="G444" s="494"/>
      <c r="H444" s="345"/>
      <c r="I444" s="345"/>
      <c r="J444" s="345"/>
      <c r="K444" s="345"/>
      <c r="L444" s="345"/>
      <c r="M444" s="345"/>
      <c r="N444" s="345"/>
      <c r="O444" s="345"/>
      <c r="P444" s="345"/>
      <c r="Q444" s="345"/>
      <c r="R444" s="345"/>
      <c r="S444" s="345"/>
      <c r="T444" s="345"/>
      <c r="U444" s="345"/>
      <c r="V444" s="345"/>
      <c r="W444" s="345"/>
      <c r="X444" s="345"/>
      <c r="Y444" s="345"/>
      <c r="Z444" s="345"/>
    </row>
    <row r="445" ht="12.75" customHeight="1">
      <c r="A445" s="345"/>
      <c r="B445" s="345"/>
      <c r="C445" s="345"/>
      <c r="D445" s="345"/>
      <c r="E445" s="345"/>
      <c r="F445" s="494"/>
      <c r="G445" s="494"/>
      <c r="H445" s="345"/>
      <c r="I445" s="345"/>
      <c r="J445" s="345"/>
      <c r="K445" s="345"/>
      <c r="L445" s="345"/>
      <c r="M445" s="345"/>
      <c r="N445" s="345"/>
      <c r="O445" s="345"/>
      <c r="P445" s="345"/>
      <c r="Q445" s="345"/>
      <c r="R445" s="345"/>
      <c r="S445" s="345"/>
      <c r="T445" s="345"/>
      <c r="U445" s="345"/>
      <c r="V445" s="345"/>
      <c r="W445" s="345"/>
      <c r="X445" s="345"/>
      <c r="Y445" s="345"/>
      <c r="Z445" s="345"/>
    </row>
    <row r="446" ht="12.75" customHeight="1">
      <c r="A446" s="345"/>
      <c r="B446" s="345"/>
      <c r="C446" s="345"/>
      <c r="D446" s="345"/>
      <c r="E446" s="345"/>
      <c r="F446" s="494"/>
      <c r="G446" s="494"/>
      <c r="H446" s="345"/>
      <c r="I446" s="345"/>
      <c r="J446" s="345"/>
      <c r="K446" s="345"/>
      <c r="L446" s="345"/>
      <c r="M446" s="345"/>
      <c r="N446" s="345"/>
      <c r="O446" s="345"/>
      <c r="P446" s="345"/>
      <c r="Q446" s="345"/>
      <c r="R446" s="345"/>
      <c r="S446" s="345"/>
      <c r="T446" s="345"/>
      <c r="U446" s="345"/>
      <c r="V446" s="345"/>
      <c r="W446" s="345"/>
      <c r="X446" s="345"/>
      <c r="Y446" s="345"/>
      <c r="Z446" s="345"/>
    </row>
    <row r="447" ht="12.75" customHeight="1">
      <c r="A447" s="345"/>
      <c r="B447" s="345"/>
      <c r="C447" s="345"/>
      <c r="D447" s="345"/>
      <c r="E447" s="345"/>
      <c r="F447" s="494"/>
      <c r="G447" s="494"/>
      <c r="H447" s="345"/>
      <c r="I447" s="345"/>
      <c r="J447" s="345"/>
      <c r="K447" s="345"/>
      <c r="L447" s="345"/>
      <c r="M447" s="345"/>
      <c r="N447" s="345"/>
      <c r="O447" s="345"/>
      <c r="P447" s="345"/>
      <c r="Q447" s="345"/>
      <c r="R447" s="345"/>
      <c r="S447" s="345"/>
      <c r="T447" s="345"/>
      <c r="U447" s="345"/>
      <c r="V447" s="345"/>
      <c r="W447" s="345"/>
      <c r="X447" s="345"/>
      <c r="Y447" s="345"/>
      <c r="Z447" s="345"/>
    </row>
    <row r="448" ht="12.75" customHeight="1">
      <c r="A448" s="345"/>
      <c r="B448" s="345"/>
      <c r="C448" s="345"/>
      <c r="D448" s="345"/>
      <c r="E448" s="345"/>
      <c r="F448" s="494"/>
      <c r="G448" s="494"/>
      <c r="H448" s="345"/>
      <c r="I448" s="345"/>
      <c r="J448" s="345"/>
      <c r="K448" s="345"/>
      <c r="L448" s="345"/>
      <c r="M448" s="345"/>
      <c r="N448" s="345"/>
      <c r="O448" s="345"/>
      <c r="P448" s="345"/>
      <c r="Q448" s="345"/>
      <c r="R448" s="345"/>
      <c r="S448" s="345"/>
      <c r="T448" s="345"/>
      <c r="U448" s="345"/>
      <c r="V448" s="345"/>
      <c r="W448" s="345"/>
      <c r="X448" s="345"/>
      <c r="Y448" s="345"/>
      <c r="Z448" s="345"/>
    </row>
    <row r="449" ht="12.75" customHeight="1">
      <c r="A449" s="345"/>
      <c r="B449" s="345"/>
      <c r="C449" s="345"/>
      <c r="D449" s="345"/>
      <c r="E449" s="345"/>
      <c r="F449" s="494"/>
      <c r="G449" s="494"/>
      <c r="H449" s="345"/>
      <c r="I449" s="345"/>
      <c r="J449" s="345"/>
      <c r="K449" s="345"/>
      <c r="L449" s="345"/>
      <c r="M449" s="345"/>
      <c r="N449" s="345"/>
      <c r="O449" s="345"/>
      <c r="P449" s="345"/>
      <c r="Q449" s="345"/>
      <c r="R449" s="345"/>
      <c r="S449" s="345"/>
      <c r="T449" s="345"/>
      <c r="U449" s="345"/>
      <c r="V449" s="345"/>
      <c r="W449" s="345"/>
      <c r="X449" s="345"/>
      <c r="Y449" s="345"/>
      <c r="Z449" s="345"/>
    </row>
    <row r="450" ht="12.75" customHeight="1">
      <c r="A450" s="345"/>
      <c r="B450" s="345"/>
      <c r="C450" s="345"/>
      <c r="D450" s="345"/>
      <c r="E450" s="345"/>
      <c r="F450" s="494"/>
      <c r="G450" s="494"/>
      <c r="H450" s="345"/>
      <c r="I450" s="345"/>
      <c r="J450" s="345"/>
      <c r="K450" s="345"/>
      <c r="L450" s="345"/>
      <c r="M450" s="345"/>
      <c r="N450" s="345"/>
      <c r="O450" s="345"/>
      <c r="P450" s="345"/>
      <c r="Q450" s="345"/>
      <c r="R450" s="345"/>
      <c r="S450" s="345"/>
      <c r="T450" s="345"/>
      <c r="U450" s="345"/>
      <c r="V450" s="345"/>
      <c r="W450" s="345"/>
      <c r="X450" s="345"/>
      <c r="Y450" s="345"/>
      <c r="Z450" s="345"/>
    </row>
    <row r="451" ht="12.75" customHeight="1">
      <c r="A451" s="345"/>
      <c r="B451" s="345"/>
      <c r="C451" s="345"/>
      <c r="D451" s="345"/>
      <c r="E451" s="345"/>
      <c r="F451" s="494"/>
      <c r="G451" s="494"/>
      <c r="H451" s="345"/>
      <c r="I451" s="345"/>
      <c r="J451" s="345"/>
      <c r="K451" s="345"/>
      <c r="L451" s="345"/>
      <c r="M451" s="345"/>
      <c r="N451" s="345"/>
      <c r="O451" s="345"/>
      <c r="P451" s="345"/>
      <c r="Q451" s="345"/>
      <c r="R451" s="345"/>
      <c r="S451" s="345"/>
      <c r="T451" s="345"/>
      <c r="U451" s="345"/>
      <c r="V451" s="345"/>
      <c r="W451" s="345"/>
      <c r="X451" s="345"/>
      <c r="Y451" s="345"/>
      <c r="Z451" s="345"/>
    </row>
    <row r="452" ht="12.75" customHeight="1">
      <c r="A452" s="345"/>
      <c r="B452" s="345"/>
      <c r="C452" s="345"/>
      <c r="D452" s="345"/>
      <c r="E452" s="345"/>
      <c r="F452" s="494"/>
      <c r="G452" s="494"/>
      <c r="H452" s="345"/>
      <c r="I452" s="345"/>
      <c r="J452" s="345"/>
      <c r="K452" s="345"/>
      <c r="L452" s="345"/>
      <c r="M452" s="345"/>
      <c r="N452" s="345"/>
      <c r="O452" s="345"/>
      <c r="P452" s="345"/>
      <c r="Q452" s="345"/>
      <c r="R452" s="345"/>
      <c r="S452" s="345"/>
      <c r="T452" s="345"/>
      <c r="U452" s="345"/>
      <c r="V452" s="345"/>
      <c r="W452" s="345"/>
      <c r="X452" s="345"/>
      <c r="Y452" s="345"/>
      <c r="Z452" s="345"/>
    </row>
    <row r="453" ht="12.75" customHeight="1">
      <c r="A453" s="345"/>
      <c r="B453" s="345"/>
      <c r="C453" s="345"/>
      <c r="D453" s="345"/>
      <c r="E453" s="345"/>
      <c r="F453" s="494"/>
      <c r="G453" s="494"/>
      <c r="H453" s="345"/>
      <c r="I453" s="345"/>
      <c r="J453" s="345"/>
      <c r="K453" s="345"/>
      <c r="L453" s="345"/>
      <c r="M453" s="345"/>
      <c r="N453" s="345"/>
      <c r="O453" s="345"/>
      <c r="P453" s="345"/>
      <c r="Q453" s="345"/>
      <c r="R453" s="345"/>
      <c r="S453" s="345"/>
      <c r="T453" s="345"/>
      <c r="U453" s="345"/>
      <c r="V453" s="345"/>
      <c r="W453" s="345"/>
      <c r="X453" s="345"/>
      <c r="Y453" s="345"/>
      <c r="Z453" s="345"/>
    </row>
    <row r="454" ht="12.75" customHeight="1">
      <c r="A454" s="345"/>
      <c r="B454" s="345"/>
      <c r="C454" s="345"/>
      <c r="D454" s="345"/>
      <c r="E454" s="345"/>
      <c r="F454" s="494"/>
      <c r="G454" s="494"/>
      <c r="H454" s="345"/>
      <c r="I454" s="345"/>
      <c r="J454" s="345"/>
      <c r="K454" s="345"/>
      <c r="L454" s="345"/>
      <c r="M454" s="345"/>
      <c r="N454" s="345"/>
      <c r="O454" s="345"/>
      <c r="P454" s="345"/>
      <c r="Q454" s="345"/>
      <c r="R454" s="345"/>
      <c r="S454" s="345"/>
      <c r="T454" s="345"/>
      <c r="U454" s="345"/>
      <c r="V454" s="345"/>
      <c r="W454" s="345"/>
      <c r="X454" s="345"/>
      <c r="Y454" s="345"/>
      <c r="Z454" s="345"/>
    </row>
    <row r="455" ht="12.75" customHeight="1">
      <c r="A455" s="345"/>
      <c r="B455" s="345"/>
      <c r="C455" s="345"/>
      <c r="D455" s="345"/>
      <c r="E455" s="345"/>
      <c r="F455" s="494"/>
      <c r="G455" s="494"/>
      <c r="H455" s="345"/>
      <c r="I455" s="345"/>
      <c r="J455" s="345"/>
      <c r="K455" s="345"/>
      <c r="L455" s="345"/>
      <c r="M455" s="345"/>
      <c r="N455" s="345"/>
      <c r="O455" s="345"/>
      <c r="P455" s="345"/>
      <c r="Q455" s="345"/>
      <c r="R455" s="345"/>
      <c r="S455" s="345"/>
      <c r="T455" s="345"/>
      <c r="U455" s="345"/>
      <c r="V455" s="345"/>
      <c r="W455" s="345"/>
      <c r="X455" s="345"/>
      <c r="Y455" s="345"/>
      <c r="Z455" s="345"/>
    </row>
    <row r="456" ht="12.75" customHeight="1">
      <c r="A456" s="345"/>
      <c r="B456" s="345"/>
      <c r="C456" s="345"/>
      <c r="D456" s="345"/>
      <c r="E456" s="345"/>
      <c r="F456" s="494"/>
      <c r="G456" s="494"/>
      <c r="H456" s="345"/>
      <c r="I456" s="345"/>
      <c r="J456" s="345"/>
      <c r="K456" s="345"/>
      <c r="L456" s="345"/>
      <c r="M456" s="345"/>
      <c r="N456" s="345"/>
      <c r="O456" s="345"/>
      <c r="P456" s="345"/>
      <c r="Q456" s="345"/>
      <c r="R456" s="345"/>
      <c r="S456" s="345"/>
      <c r="T456" s="345"/>
      <c r="U456" s="345"/>
      <c r="V456" s="345"/>
      <c r="W456" s="345"/>
      <c r="X456" s="345"/>
      <c r="Y456" s="345"/>
      <c r="Z456" s="345"/>
    </row>
    <row r="457" ht="12.75" customHeight="1">
      <c r="A457" s="345"/>
      <c r="B457" s="345"/>
      <c r="C457" s="345"/>
      <c r="D457" s="345"/>
      <c r="E457" s="345"/>
      <c r="F457" s="494"/>
      <c r="G457" s="494"/>
      <c r="H457" s="345"/>
      <c r="I457" s="345"/>
      <c r="J457" s="345"/>
      <c r="K457" s="345"/>
      <c r="L457" s="345"/>
      <c r="M457" s="345"/>
      <c r="N457" s="345"/>
      <c r="O457" s="345"/>
      <c r="P457" s="345"/>
      <c r="Q457" s="345"/>
      <c r="R457" s="345"/>
      <c r="S457" s="345"/>
      <c r="T457" s="345"/>
      <c r="U457" s="345"/>
      <c r="V457" s="345"/>
      <c r="W457" s="345"/>
      <c r="X457" s="345"/>
      <c r="Y457" s="345"/>
      <c r="Z457" s="345"/>
    </row>
    <row r="458" ht="12.75" customHeight="1">
      <c r="A458" s="345"/>
      <c r="B458" s="345"/>
      <c r="C458" s="345"/>
      <c r="D458" s="345"/>
      <c r="E458" s="345"/>
      <c r="F458" s="494"/>
      <c r="G458" s="494"/>
      <c r="H458" s="345"/>
      <c r="I458" s="345"/>
      <c r="J458" s="345"/>
      <c r="K458" s="345"/>
      <c r="L458" s="345"/>
      <c r="M458" s="345"/>
      <c r="N458" s="345"/>
      <c r="O458" s="345"/>
      <c r="P458" s="345"/>
      <c r="Q458" s="345"/>
      <c r="R458" s="345"/>
      <c r="S458" s="345"/>
      <c r="T458" s="345"/>
      <c r="U458" s="345"/>
      <c r="V458" s="345"/>
      <c r="W458" s="345"/>
      <c r="X458" s="345"/>
      <c r="Y458" s="345"/>
      <c r="Z458" s="345"/>
    </row>
    <row r="459" ht="12.75" customHeight="1">
      <c r="A459" s="345"/>
      <c r="B459" s="345"/>
      <c r="C459" s="345"/>
      <c r="D459" s="345"/>
      <c r="E459" s="345"/>
      <c r="F459" s="494"/>
      <c r="G459" s="494"/>
      <c r="H459" s="345"/>
      <c r="I459" s="345"/>
      <c r="J459" s="345"/>
      <c r="K459" s="345"/>
      <c r="L459" s="345"/>
      <c r="M459" s="345"/>
      <c r="N459" s="345"/>
      <c r="O459" s="345"/>
      <c r="P459" s="345"/>
      <c r="Q459" s="345"/>
      <c r="R459" s="345"/>
      <c r="S459" s="345"/>
      <c r="T459" s="345"/>
      <c r="U459" s="345"/>
      <c r="V459" s="345"/>
      <c r="W459" s="345"/>
      <c r="X459" s="345"/>
      <c r="Y459" s="345"/>
      <c r="Z459" s="345"/>
    </row>
    <row r="460" ht="12.75" customHeight="1">
      <c r="A460" s="345"/>
      <c r="B460" s="345"/>
      <c r="C460" s="345"/>
      <c r="D460" s="345"/>
      <c r="E460" s="345"/>
      <c r="F460" s="494"/>
      <c r="G460" s="494"/>
      <c r="H460" s="345"/>
      <c r="I460" s="345"/>
      <c r="J460" s="345"/>
      <c r="K460" s="345"/>
      <c r="L460" s="345"/>
      <c r="M460" s="345"/>
      <c r="N460" s="345"/>
      <c r="O460" s="345"/>
      <c r="P460" s="345"/>
      <c r="Q460" s="345"/>
      <c r="R460" s="345"/>
      <c r="S460" s="345"/>
      <c r="T460" s="345"/>
      <c r="U460" s="345"/>
      <c r="V460" s="345"/>
      <c r="W460" s="345"/>
      <c r="X460" s="345"/>
      <c r="Y460" s="345"/>
      <c r="Z460" s="345"/>
    </row>
    <row r="461" ht="12.75" customHeight="1">
      <c r="A461" s="345"/>
      <c r="B461" s="345"/>
      <c r="C461" s="345"/>
      <c r="D461" s="345"/>
      <c r="E461" s="345"/>
      <c r="F461" s="494"/>
      <c r="G461" s="494"/>
      <c r="H461" s="345"/>
      <c r="I461" s="345"/>
      <c r="J461" s="345"/>
      <c r="K461" s="345"/>
      <c r="L461" s="345"/>
      <c r="M461" s="345"/>
      <c r="N461" s="345"/>
      <c r="O461" s="345"/>
      <c r="P461" s="345"/>
      <c r="Q461" s="345"/>
      <c r="R461" s="345"/>
      <c r="S461" s="345"/>
      <c r="T461" s="345"/>
      <c r="U461" s="345"/>
      <c r="V461" s="345"/>
      <c r="W461" s="345"/>
      <c r="X461" s="345"/>
      <c r="Y461" s="345"/>
      <c r="Z461" s="345"/>
    </row>
    <row r="462" ht="12.75" customHeight="1">
      <c r="A462" s="345"/>
      <c r="B462" s="345"/>
      <c r="C462" s="345"/>
      <c r="D462" s="345"/>
      <c r="E462" s="345"/>
      <c r="F462" s="494"/>
      <c r="G462" s="494"/>
      <c r="H462" s="345"/>
      <c r="I462" s="345"/>
      <c r="J462" s="345"/>
      <c r="K462" s="345"/>
      <c r="L462" s="345"/>
      <c r="M462" s="345"/>
      <c r="N462" s="345"/>
      <c r="O462" s="345"/>
      <c r="P462" s="345"/>
      <c r="Q462" s="345"/>
      <c r="R462" s="345"/>
      <c r="S462" s="345"/>
      <c r="T462" s="345"/>
      <c r="U462" s="345"/>
      <c r="V462" s="345"/>
      <c r="W462" s="345"/>
      <c r="X462" s="345"/>
      <c r="Y462" s="345"/>
      <c r="Z462" s="345"/>
    </row>
    <row r="463" ht="12.75" customHeight="1">
      <c r="A463" s="345"/>
      <c r="B463" s="345"/>
      <c r="C463" s="345"/>
      <c r="D463" s="345"/>
      <c r="E463" s="345"/>
      <c r="F463" s="494"/>
      <c r="G463" s="494"/>
      <c r="H463" s="345"/>
      <c r="I463" s="345"/>
      <c r="J463" s="345"/>
      <c r="K463" s="345"/>
      <c r="L463" s="345"/>
      <c r="M463" s="345"/>
      <c r="N463" s="345"/>
      <c r="O463" s="345"/>
      <c r="P463" s="345"/>
      <c r="Q463" s="345"/>
      <c r="R463" s="345"/>
      <c r="S463" s="345"/>
      <c r="T463" s="345"/>
      <c r="U463" s="345"/>
      <c r="V463" s="345"/>
      <c r="W463" s="345"/>
      <c r="X463" s="345"/>
      <c r="Y463" s="345"/>
      <c r="Z463" s="345"/>
    </row>
    <row r="464" ht="12.75" customHeight="1">
      <c r="A464" s="345"/>
      <c r="B464" s="345"/>
      <c r="C464" s="345"/>
      <c r="D464" s="345"/>
      <c r="E464" s="345"/>
      <c r="F464" s="494"/>
      <c r="G464" s="494"/>
      <c r="H464" s="345"/>
      <c r="I464" s="345"/>
      <c r="J464" s="345"/>
      <c r="K464" s="345"/>
      <c r="L464" s="345"/>
      <c r="M464" s="345"/>
      <c r="N464" s="345"/>
      <c r="O464" s="345"/>
      <c r="P464" s="345"/>
      <c r="Q464" s="345"/>
      <c r="R464" s="345"/>
      <c r="S464" s="345"/>
      <c r="T464" s="345"/>
      <c r="U464" s="345"/>
      <c r="V464" s="345"/>
      <c r="W464" s="345"/>
      <c r="X464" s="345"/>
      <c r="Y464" s="345"/>
      <c r="Z464" s="345"/>
    </row>
    <row r="465" ht="12.75" customHeight="1">
      <c r="A465" s="345"/>
      <c r="B465" s="345"/>
      <c r="C465" s="345"/>
      <c r="D465" s="345"/>
      <c r="E465" s="345"/>
      <c r="F465" s="494"/>
      <c r="G465" s="494"/>
      <c r="H465" s="345"/>
      <c r="I465" s="345"/>
      <c r="J465" s="345"/>
      <c r="K465" s="345"/>
      <c r="L465" s="345"/>
      <c r="M465" s="345"/>
      <c r="N465" s="345"/>
      <c r="O465" s="345"/>
      <c r="P465" s="345"/>
      <c r="Q465" s="345"/>
      <c r="R465" s="345"/>
      <c r="S465" s="345"/>
      <c r="T465" s="345"/>
      <c r="U465" s="345"/>
      <c r="V465" s="345"/>
      <c r="W465" s="345"/>
      <c r="X465" s="345"/>
      <c r="Y465" s="345"/>
      <c r="Z465" s="345"/>
    </row>
    <row r="466" ht="12.75" customHeight="1">
      <c r="A466" s="345"/>
      <c r="B466" s="345"/>
      <c r="C466" s="345"/>
      <c r="D466" s="345"/>
      <c r="E466" s="345"/>
      <c r="F466" s="494"/>
      <c r="G466" s="494"/>
      <c r="H466" s="345"/>
      <c r="I466" s="345"/>
      <c r="J466" s="345"/>
      <c r="K466" s="345"/>
      <c r="L466" s="345"/>
      <c r="M466" s="345"/>
      <c r="N466" s="345"/>
      <c r="O466" s="345"/>
      <c r="P466" s="345"/>
      <c r="Q466" s="345"/>
      <c r="R466" s="345"/>
      <c r="S466" s="345"/>
      <c r="T466" s="345"/>
      <c r="U466" s="345"/>
      <c r="V466" s="345"/>
      <c r="W466" s="345"/>
      <c r="X466" s="345"/>
      <c r="Y466" s="345"/>
      <c r="Z466" s="345"/>
    </row>
    <row r="467" ht="12.75" customHeight="1">
      <c r="A467" s="345"/>
      <c r="B467" s="345"/>
      <c r="C467" s="345"/>
      <c r="D467" s="345"/>
      <c r="E467" s="345"/>
      <c r="F467" s="494"/>
      <c r="G467" s="494"/>
      <c r="H467" s="345"/>
      <c r="I467" s="345"/>
      <c r="J467" s="345"/>
      <c r="K467" s="345"/>
      <c r="L467" s="345"/>
      <c r="M467" s="345"/>
      <c r="N467" s="345"/>
      <c r="O467" s="345"/>
      <c r="P467" s="345"/>
      <c r="Q467" s="345"/>
      <c r="R467" s="345"/>
      <c r="S467" s="345"/>
      <c r="T467" s="345"/>
      <c r="U467" s="345"/>
      <c r="V467" s="345"/>
      <c r="W467" s="345"/>
      <c r="X467" s="345"/>
      <c r="Y467" s="345"/>
      <c r="Z467" s="345"/>
    </row>
    <row r="468" ht="12.75" customHeight="1">
      <c r="A468" s="345"/>
      <c r="B468" s="345"/>
      <c r="C468" s="345"/>
      <c r="D468" s="345"/>
      <c r="E468" s="345"/>
      <c r="F468" s="494"/>
      <c r="G468" s="494"/>
      <c r="H468" s="345"/>
      <c r="I468" s="345"/>
      <c r="J468" s="345"/>
      <c r="K468" s="345"/>
      <c r="L468" s="345"/>
      <c r="M468" s="345"/>
      <c r="N468" s="345"/>
      <c r="O468" s="345"/>
      <c r="P468" s="345"/>
      <c r="Q468" s="345"/>
      <c r="R468" s="345"/>
      <c r="S468" s="345"/>
      <c r="T468" s="345"/>
      <c r="U468" s="345"/>
      <c r="V468" s="345"/>
      <c r="W468" s="345"/>
      <c r="X468" s="345"/>
      <c r="Y468" s="345"/>
      <c r="Z468" s="345"/>
    </row>
    <row r="469" ht="12.75" customHeight="1">
      <c r="A469" s="345"/>
      <c r="B469" s="345"/>
      <c r="C469" s="345"/>
      <c r="D469" s="345"/>
      <c r="E469" s="345"/>
      <c r="F469" s="494"/>
      <c r="G469" s="494"/>
      <c r="H469" s="345"/>
      <c r="I469" s="345"/>
      <c r="J469" s="345"/>
      <c r="K469" s="345"/>
      <c r="L469" s="345"/>
      <c r="M469" s="345"/>
      <c r="N469" s="345"/>
      <c r="O469" s="345"/>
      <c r="P469" s="345"/>
      <c r="Q469" s="345"/>
      <c r="R469" s="345"/>
      <c r="S469" s="345"/>
      <c r="T469" s="345"/>
      <c r="U469" s="345"/>
      <c r="V469" s="345"/>
      <c r="W469" s="345"/>
      <c r="X469" s="345"/>
      <c r="Y469" s="345"/>
      <c r="Z469" s="345"/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8" width="10.71"/>
  </cols>
  <sheetData>
    <row r="1" ht="18.0" customHeight="1">
      <c r="A1" s="451"/>
      <c r="B1" s="452"/>
      <c r="C1" s="453"/>
      <c r="D1" s="454"/>
      <c r="E1" s="454"/>
      <c r="F1" s="454"/>
      <c r="G1" s="454"/>
      <c r="H1" s="454"/>
      <c r="I1" s="454"/>
      <c r="J1" s="454"/>
      <c r="K1" s="456"/>
      <c r="L1" s="455"/>
      <c r="M1" s="455"/>
      <c r="N1" s="456"/>
      <c r="O1" s="455"/>
      <c r="P1" s="456"/>
      <c r="Q1" s="456"/>
      <c r="R1" s="454"/>
      <c r="S1" s="454"/>
      <c r="T1" s="454"/>
      <c r="U1" s="454"/>
      <c r="V1" s="457"/>
      <c r="W1" s="454"/>
      <c r="X1" s="451"/>
      <c r="Y1" s="451"/>
      <c r="Z1" s="451"/>
      <c r="AA1" s="451"/>
      <c r="AB1" s="454"/>
    </row>
    <row r="2" ht="18.0" customHeight="1">
      <c r="A2" s="451"/>
      <c r="B2" s="458"/>
      <c r="C2" s="454"/>
      <c r="D2" s="454"/>
      <c r="E2" s="454"/>
      <c r="F2" s="454"/>
      <c r="G2" s="454"/>
      <c r="H2" s="454"/>
      <c r="I2" s="454"/>
      <c r="J2" s="454"/>
      <c r="K2" s="456"/>
      <c r="L2" s="455"/>
      <c r="M2" s="455"/>
      <c r="N2" s="456"/>
      <c r="O2" s="459"/>
      <c r="P2" s="451"/>
      <c r="Q2" s="451"/>
      <c r="R2" s="454"/>
      <c r="S2" s="454"/>
      <c r="T2" s="454"/>
      <c r="U2" s="454"/>
      <c r="V2" s="457"/>
      <c r="W2" s="454"/>
      <c r="X2" s="451"/>
      <c r="Y2" s="451"/>
      <c r="Z2" s="451"/>
      <c r="AA2" s="451"/>
      <c r="AB2" s="454"/>
    </row>
    <row r="3" ht="18.0" customHeight="1">
      <c r="A3" s="451"/>
      <c r="B3" s="458"/>
      <c r="C3" s="454"/>
      <c r="D3" s="454"/>
      <c r="E3" s="454"/>
      <c r="F3" s="454"/>
      <c r="G3" s="454"/>
      <c r="H3" s="454"/>
      <c r="I3" s="460"/>
      <c r="J3" s="460"/>
      <c r="K3" s="463"/>
      <c r="L3" s="460"/>
      <c r="M3" s="460"/>
      <c r="N3" s="454"/>
      <c r="O3" s="451"/>
      <c r="P3" s="451"/>
      <c r="Q3" s="451"/>
      <c r="R3" s="454"/>
      <c r="S3" s="454"/>
      <c r="T3" s="454"/>
      <c r="U3" s="454"/>
      <c r="V3" s="457"/>
      <c r="W3" s="454"/>
      <c r="X3" s="451"/>
      <c r="Y3" s="451"/>
      <c r="Z3" s="451"/>
      <c r="AA3" s="451"/>
      <c r="AB3" s="454"/>
    </row>
    <row r="4" ht="18.0" customHeight="1">
      <c r="A4" s="451"/>
      <c r="B4" s="458"/>
      <c r="C4" s="454"/>
      <c r="D4" s="454"/>
      <c r="E4" s="454"/>
      <c r="F4" s="454"/>
      <c r="G4" s="454"/>
      <c r="H4" s="452"/>
      <c r="I4" s="453"/>
      <c r="J4" s="453"/>
      <c r="K4" s="455"/>
      <c r="L4" s="456"/>
      <c r="M4" s="456"/>
      <c r="N4" s="454"/>
      <c r="O4" s="451"/>
      <c r="P4" s="451"/>
      <c r="Q4" s="451"/>
      <c r="R4" s="454"/>
      <c r="S4" s="454"/>
      <c r="T4" s="454"/>
      <c r="U4" s="454"/>
      <c r="V4" s="457"/>
      <c r="W4" s="454"/>
      <c r="X4" s="451"/>
      <c r="Y4" s="451"/>
      <c r="Z4" s="451"/>
      <c r="AA4" s="451"/>
      <c r="AB4" s="454"/>
    </row>
    <row r="5" ht="18.0" customHeight="1">
      <c r="A5" s="451"/>
      <c r="B5" s="458"/>
      <c r="C5" s="461"/>
      <c r="D5" s="454"/>
      <c r="E5" s="462"/>
      <c r="F5" s="454"/>
      <c r="G5" s="454"/>
      <c r="H5" s="452"/>
      <c r="I5" s="453"/>
      <c r="J5" s="453"/>
      <c r="K5" s="463"/>
      <c r="L5" s="463"/>
      <c r="M5" s="463"/>
      <c r="N5" s="454"/>
      <c r="O5" s="451"/>
      <c r="P5" s="451"/>
      <c r="Q5" s="451"/>
      <c r="R5" s="454"/>
      <c r="S5" s="454"/>
      <c r="T5" s="454"/>
      <c r="U5" s="454"/>
      <c r="V5" s="457"/>
      <c r="W5" s="454"/>
      <c r="X5" s="451"/>
      <c r="Y5" s="451"/>
      <c r="Z5" s="451"/>
      <c r="AA5" s="451"/>
      <c r="AB5" s="454"/>
    </row>
    <row r="6" ht="18.0" customHeight="1">
      <c r="A6" s="451"/>
      <c r="B6" s="458"/>
      <c r="C6" s="454"/>
      <c r="D6" s="454"/>
      <c r="E6" s="454"/>
      <c r="F6" s="454"/>
      <c r="G6" s="454"/>
      <c r="H6" s="466"/>
      <c r="I6" s="483"/>
      <c r="J6" s="483"/>
      <c r="K6" s="464"/>
      <c r="L6" s="454"/>
      <c r="M6" s="454"/>
      <c r="N6" s="454"/>
      <c r="O6" s="451"/>
      <c r="P6" s="451"/>
      <c r="Q6" s="451"/>
      <c r="R6" s="454"/>
      <c r="S6" s="454"/>
      <c r="T6" s="454"/>
      <c r="U6" s="454"/>
      <c r="V6" s="457"/>
      <c r="W6" s="454"/>
      <c r="X6" s="451"/>
      <c r="Y6" s="451"/>
      <c r="Z6" s="451"/>
      <c r="AA6" s="451"/>
      <c r="AB6" s="454"/>
    </row>
    <row r="7" ht="18.0" customHeight="1">
      <c r="A7" s="451"/>
      <c r="B7" s="458"/>
      <c r="C7" s="454"/>
      <c r="D7" s="454"/>
      <c r="E7" s="454"/>
      <c r="F7" s="454"/>
      <c r="G7" s="454"/>
      <c r="H7" s="466"/>
      <c r="I7" s="483"/>
      <c r="J7" s="483"/>
      <c r="K7" s="464"/>
      <c r="L7" s="454"/>
      <c r="M7" s="454"/>
      <c r="N7" s="454"/>
      <c r="O7" s="451"/>
      <c r="P7" s="451"/>
      <c r="Q7" s="451"/>
      <c r="R7" s="454"/>
      <c r="S7" s="454"/>
      <c r="T7" s="454"/>
      <c r="U7" s="454"/>
      <c r="V7" s="457"/>
      <c r="W7" s="454"/>
      <c r="X7" s="451"/>
      <c r="Y7" s="451"/>
      <c r="Z7" s="451"/>
      <c r="AA7" s="451"/>
      <c r="AB7" s="454"/>
    </row>
    <row r="8" ht="18.0" customHeight="1">
      <c r="A8" s="451"/>
      <c r="B8" s="452"/>
      <c r="C8" s="454"/>
      <c r="D8" s="454"/>
      <c r="E8" s="454"/>
      <c r="F8" s="454"/>
      <c r="G8" s="454"/>
      <c r="H8" s="466"/>
      <c r="I8" s="483"/>
      <c r="J8" s="483"/>
      <c r="K8" s="464"/>
      <c r="L8" s="454"/>
      <c r="M8" s="454"/>
      <c r="N8" s="454"/>
      <c r="O8" s="451"/>
      <c r="P8" s="451"/>
      <c r="Q8" s="451"/>
      <c r="R8" s="454"/>
      <c r="S8" s="454"/>
      <c r="T8" s="454"/>
      <c r="U8" s="454"/>
      <c r="V8" s="457"/>
      <c r="W8" s="454"/>
      <c r="X8" s="451"/>
      <c r="Y8" s="451"/>
      <c r="Z8" s="451"/>
      <c r="AA8" s="451"/>
      <c r="AB8" s="454"/>
    </row>
    <row r="9" ht="18.0" customHeight="1">
      <c r="A9" s="451"/>
      <c r="B9" s="452" t="s">
        <v>149</v>
      </c>
      <c r="C9" s="454" t="s">
        <v>150</v>
      </c>
      <c r="D9" s="454" t="s">
        <v>151</v>
      </c>
      <c r="E9" s="451"/>
      <c r="F9" s="451" t="s">
        <v>12</v>
      </c>
      <c r="G9" s="451" t="s">
        <v>48</v>
      </c>
      <c r="H9" s="466" t="s">
        <v>49</v>
      </c>
      <c r="I9" s="465"/>
      <c r="J9" s="465"/>
      <c r="K9" s="466"/>
      <c r="L9" s="454"/>
      <c r="M9" s="454"/>
      <c r="N9" s="454"/>
      <c r="O9" s="451"/>
      <c r="P9" s="451"/>
      <c r="Q9" s="451"/>
      <c r="R9" s="454"/>
      <c r="S9" s="454"/>
      <c r="T9" s="454"/>
      <c r="U9" s="454"/>
      <c r="V9" s="452"/>
      <c r="W9" s="454"/>
      <c r="X9" s="454"/>
      <c r="Y9" s="454"/>
      <c r="Z9" s="451"/>
      <c r="AA9" s="451"/>
      <c r="AB9" s="454"/>
    </row>
    <row r="10" ht="18.0" customHeight="1">
      <c r="A10" s="451"/>
      <c r="B10" s="452">
        <v>1.0</v>
      </c>
      <c r="C10" s="452"/>
      <c r="D10" s="515"/>
      <c r="E10" s="451"/>
      <c r="F10" s="451"/>
      <c r="G10" s="451"/>
      <c r="H10" s="466"/>
      <c r="I10" s="465"/>
      <c r="J10" s="465"/>
      <c r="K10" s="466"/>
      <c r="L10" s="454"/>
      <c r="M10" s="454"/>
      <c r="N10" s="454"/>
      <c r="O10" s="451"/>
      <c r="P10" s="451"/>
      <c r="Q10" s="451"/>
      <c r="R10" s="454"/>
      <c r="S10" s="454"/>
      <c r="T10" s="454"/>
      <c r="U10" s="454"/>
      <c r="V10" s="452"/>
      <c r="W10" s="454"/>
      <c r="X10" s="454"/>
      <c r="Y10" s="454"/>
      <c r="Z10" s="451"/>
      <c r="AA10" s="451"/>
      <c r="AB10" s="454"/>
    </row>
    <row r="11" ht="18.0" customHeight="1">
      <c r="A11" s="451"/>
      <c r="B11" s="452">
        <v>2.0</v>
      </c>
      <c r="C11" s="452"/>
      <c r="D11" s="516"/>
      <c r="E11" s="497"/>
      <c r="F11" s="517" t="s">
        <v>153</v>
      </c>
      <c r="G11" s="477">
        <f>+D10+D12+D14+D15+D16+D17+D18+D19+D20+D21+D22+D23+D24+D25+D26+D27+D28+D29+D30+D31+D32</f>
        <v>0</v>
      </c>
      <c r="H11" s="518" t="str">
        <f>+G11/G16*100</f>
        <v>#DIV/0!</v>
      </c>
      <c r="I11" s="469"/>
      <c r="J11" s="469"/>
      <c r="K11" s="464"/>
      <c r="L11" s="454"/>
      <c r="M11" s="454"/>
      <c r="N11" s="454"/>
      <c r="O11" s="451"/>
      <c r="P11" s="451"/>
      <c r="Q11" s="451"/>
      <c r="R11" s="454"/>
      <c r="S11" s="454"/>
      <c r="T11" s="454"/>
      <c r="U11" s="454"/>
      <c r="V11" s="452"/>
      <c r="W11" s="479"/>
      <c r="X11" s="459"/>
      <c r="Y11" s="459"/>
      <c r="Z11" s="451"/>
      <c r="AA11" s="451"/>
      <c r="AB11" s="454"/>
    </row>
    <row r="12" ht="18.0" customHeight="1">
      <c r="A12" s="451"/>
      <c r="B12" s="452">
        <v>3.0</v>
      </c>
      <c r="C12" s="452"/>
      <c r="D12" s="515"/>
      <c r="E12" s="452"/>
      <c r="F12" s="459" t="s">
        <v>154</v>
      </c>
      <c r="G12" s="468">
        <f>+D11+D33</f>
        <v>0</v>
      </c>
      <c r="H12" s="518" t="str">
        <f>+G12/G16*100</f>
        <v>#DIV/0!</v>
      </c>
      <c r="I12" s="465"/>
      <c r="J12" s="465"/>
      <c r="K12" s="454"/>
      <c r="L12" s="454"/>
      <c r="M12" s="454"/>
      <c r="N12" s="454"/>
      <c r="O12" s="451"/>
      <c r="P12" s="451"/>
      <c r="Q12" s="451"/>
      <c r="R12" s="454"/>
      <c r="S12" s="454"/>
      <c r="T12" s="454"/>
      <c r="U12" s="454"/>
      <c r="V12" s="452"/>
      <c r="W12" s="471"/>
      <c r="X12" s="472"/>
      <c r="Y12" s="472"/>
      <c r="Z12" s="451"/>
      <c r="AA12" s="451"/>
      <c r="AB12" s="454"/>
    </row>
    <row r="13" ht="18.0" customHeight="1">
      <c r="A13" s="451"/>
      <c r="B13" s="452"/>
      <c r="C13" s="452"/>
      <c r="D13" s="515"/>
      <c r="E13" s="452"/>
      <c r="F13" s="459" t="s">
        <v>155</v>
      </c>
      <c r="G13" s="468"/>
      <c r="H13" s="518" t="str">
        <f>+G13/G16*100</f>
        <v>#DIV/0!</v>
      </c>
      <c r="I13" s="465"/>
      <c r="J13" s="465"/>
      <c r="K13" s="454"/>
      <c r="L13" s="454"/>
      <c r="M13" s="454"/>
      <c r="N13" s="454"/>
      <c r="O13" s="451"/>
      <c r="P13" s="451"/>
      <c r="Q13" s="451"/>
      <c r="R13" s="454"/>
      <c r="S13" s="454"/>
      <c r="T13" s="454"/>
      <c r="U13" s="454"/>
      <c r="V13" s="452"/>
      <c r="W13" s="471"/>
      <c r="X13" s="472"/>
      <c r="Y13" s="472"/>
      <c r="Z13" s="451"/>
      <c r="AA13" s="451"/>
      <c r="AB13" s="454"/>
    </row>
    <row r="14" ht="18.0" customHeight="1">
      <c r="A14" s="451"/>
      <c r="B14" s="452">
        <v>4.0</v>
      </c>
      <c r="C14" s="452"/>
      <c r="D14" s="515"/>
      <c r="E14" s="452"/>
      <c r="F14" s="459" t="s">
        <v>156</v>
      </c>
      <c r="G14" s="468">
        <v>0.0</v>
      </c>
      <c r="H14" s="518" t="str">
        <f>+G14/G16*100</f>
        <v>#DIV/0!</v>
      </c>
      <c r="I14" s="465"/>
      <c r="J14" s="465"/>
      <c r="K14" s="454"/>
      <c r="L14" s="454"/>
      <c r="M14" s="454"/>
      <c r="N14" s="454"/>
      <c r="O14" s="451"/>
      <c r="P14" s="451"/>
      <c r="Q14" s="451"/>
      <c r="R14" s="454"/>
      <c r="S14" s="454"/>
      <c r="T14" s="454"/>
      <c r="U14" s="454"/>
      <c r="V14" s="452"/>
      <c r="W14" s="471"/>
      <c r="X14" s="472"/>
      <c r="Y14" s="472"/>
      <c r="Z14" s="451"/>
      <c r="AA14" s="451"/>
      <c r="AB14" s="454"/>
    </row>
    <row r="15" ht="18.0" customHeight="1">
      <c r="A15" s="451"/>
      <c r="B15" s="452">
        <v>5.0</v>
      </c>
      <c r="C15" s="452"/>
      <c r="D15" s="515"/>
      <c r="E15" s="452"/>
      <c r="F15" s="459" t="s">
        <v>157</v>
      </c>
      <c r="G15" s="468">
        <f>+D39+D42</f>
        <v>0</v>
      </c>
      <c r="H15" s="518" t="str">
        <f>+G15/G16*100</f>
        <v>#DIV/0!</v>
      </c>
      <c r="I15" s="465"/>
      <c r="J15" s="465"/>
      <c r="K15" s="454"/>
      <c r="L15" s="454"/>
      <c r="M15" s="454"/>
      <c r="N15" s="454"/>
      <c r="O15" s="451"/>
      <c r="P15" s="451"/>
      <c r="Q15" s="451"/>
      <c r="R15" s="454"/>
      <c r="S15" s="454"/>
      <c r="T15" s="454"/>
      <c r="U15" s="454"/>
      <c r="V15" s="452"/>
      <c r="W15" s="452"/>
      <c r="X15" s="472"/>
      <c r="Y15" s="472"/>
      <c r="Z15" s="451"/>
      <c r="AA15" s="451"/>
      <c r="AB15" s="454"/>
    </row>
    <row r="16" ht="18.0" customHeight="1">
      <c r="A16" s="451"/>
      <c r="B16" s="452">
        <v>6.0</v>
      </c>
      <c r="C16" s="452"/>
      <c r="D16" s="515"/>
      <c r="E16" s="497"/>
      <c r="F16" s="459"/>
      <c r="G16" s="481">
        <f t="shared" ref="G16:H16" si="1">SUM(G11:G15)</f>
        <v>0</v>
      </c>
      <c r="H16" s="519" t="str">
        <f t="shared" si="1"/>
        <v>#DIV/0!</v>
      </c>
      <c r="I16" s="465"/>
      <c r="J16" s="465"/>
      <c r="K16" s="454"/>
      <c r="L16" s="454"/>
      <c r="M16" s="454"/>
      <c r="N16" s="454"/>
      <c r="O16" s="451"/>
      <c r="P16" s="451"/>
      <c r="Q16" s="451"/>
      <c r="R16" s="454"/>
      <c r="S16" s="454"/>
      <c r="T16" s="454"/>
      <c r="U16" s="454"/>
      <c r="V16" s="452"/>
      <c r="W16" s="452"/>
      <c r="X16" s="453"/>
      <c r="Y16" s="453"/>
      <c r="Z16" s="451"/>
      <c r="AA16" s="451"/>
      <c r="AB16" s="454"/>
    </row>
    <row r="17" ht="18.0" customHeight="1">
      <c r="A17" s="451"/>
      <c r="B17" s="452">
        <v>7.0</v>
      </c>
      <c r="C17" s="452"/>
      <c r="D17" s="520"/>
      <c r="E17" s="452"/>
      <c r="F17" s="459"/>
      <c r="G17" s="521"/>
      <c r="H17" s="468"/>
      <c r="I17" s="465"/>
      <c r="J17" s="465"/>
      <c r="K17" s="454"/>
      <c r="L17" s="454"/>
      <c r="M17" s="454"/>
      <c r="N17" s="454"/>
      <c r="O17" s="451"/>
      <c r="P17" s="451"/>
      <c r="Q17" s="451"/>
      <c r="R17" s="454"/>
      <c r="S17" s="454"/>
      <c r="T17" s="454"/>
      <c r="U17" s="454"/>
      <c r="V17" s="452"/>
      <c r="W17" s="452"/>
      <c r="X17" s="472"/>
      <c r="Y17" s="472"/>
      <c r="Z17" s="451"/>
      <c r="AA17" s="451"/>
      <c r="AB17" s="454"/>
    </row>
    <row r="18" ht="18.0" customHeight="1">
      <c r="A18" s="451"/>
      <c r="B18" s="452">
        <v>8.0</v>
      </c>
      <c r="C18" s="452"/>
      <c r="D18" s="515"/>
      <c r="E18" s="452"/>
      <c r="F18" s="459"/>
      <c r="G18" s="459"/>
      <c r="H18" s="452"/>
      <c r="I18" s="465"/>
      <c r="J18" s="465"/>
      <c r="K18" s="454"/>
      <c r="L18" s="454"/>
      <c r="M18" s="454"/>
      <c r="N18" s="454"/>
      <c r="O18" s="451"/>
      <c r="P18" s="451"/>
      <c r="Q18" s="451"/>
      <c r="R18" s="454"/>
      <c r="S18" s="454"/>
      <c r="T18" s="454"/>
      <c r="U18" s="454"/>
      <c r="V18" s="452"/>
      <c r="W18" s="452"/>
      <c r="X18" s="472"/>
      <c r="Y18" s="472"/>
      <c r="Z18" s="451"/>
      <c r="AA18" s="451"/>
      <c r="AB18" s="454"/>
    </row>
    <row r="19" ht="18.0" customHeight="1">
      <c r="A19" s="451"/>
      <c r="B19" s="452">
        <v>9.0</v>
      </c>
      <c r="C19" s="452"/>
      <c r="D19" s="515"/>
      <c r="E19" s="452"/>
      <c r="F19" s="459"/>
      <c r="G19" s="459"/>
      <c r="H19" s="452"/>
      <c r="I19" s="465"/>
      <c r="J19" s="465"/>
      <c r="K19" s="454"/>
      <c r="L19" s="454"/>
      <c r="M19" s="454"/>
      <c r="N19" s="454"/>
      <c r="O19" s="451"/>
      <c r="P19" s="451"/>
      <c r="Q19" s="451"/>
      <c r="R19" s="454"/>
      <c r="S19" s="454"/>
      <c r="T19" s="454"/>
      <c r="U19" s="454"/>
      <c r="V19" s="452"/>
      <c r="W19" s="452"/>
      <c r="X19" s="459"/>
      <c r="Y19" s="459"/>
      <c r="Z19" s="451"/>
      <c r="AA19" s="451"/>
      <c r="AB19" s="454"/>
    </row>
    <row r="20" ht="18.0" customHeight="1">
      <c r="A20" s="451"/>
      <c r="B20" s="452">
        <v>10.0</v>
      </c>
      <c r="C20" s="452"/>
      <c r="D20" s="515"/>
      <c r="E20" s="452"/>
      <c r="F20" s="459"/>
      <c r="G20" s="459"/>
      <c r="H20" s="452"/>
      <c r="I20" s="465"/>
      <c r="J20" s="465"/>
      <c r="K20" s="454"/>
      <c r="L20" s="454"/>
      <c r="M20" s="454"/>
      <c r="N20" s="454"/>
      <c r="O20" s="451"/>
      <c r="P20" s="451"/>
      <c r="Q20" s="451"/>
      <c r="R20" s="454"/>
      <c r="S20" s="454"/>
      <c r="T20" s="454"/>
      <c r="U20" s="454"/>
      <c r="V20" s="452"/>
      <c r="W20" s="452"/>
      <c r="X20" s="459"/>
      <c r="Y20" s="459"/>
      <c r="Z20" s="451"/>
      <c r="AA20" s="451"/>
      <c r="AB20" s="454"/>
    </row>
    <row r="21" ht="18.0" customHeight="1">
      <c r="A21" s="451"/>
      <c r="B21" s="452">
        <v>11.0</v>
      </c>
      <c r="C21" s="452"/>
      <c r="D21" s="515"/>
      <c r="E21" s="452"/>
      <c r="F21" s="459"/>
      <c r="G21" s="459"/>
      <c r="H21" s="452"/>
      <c r="I21" s="465"/>
      <c r="J21" s="465"/>
      <c r="K21" s="454"/>
      <c r="L21" s="454"/>
      <c r="M21" s="454"/>
      <c r="N21" s="454"/>
      <c r="O21" s="451"/>
      <c r="P21" s="451"/>
      <c r="Q21" s="451"/>
      <c r="R21" s="454"/>
      <c r="S21" s="454"/>
      <c r="T21" s="454"/>
      <c r="U21" s="454"/>
      <c r="V21" s="452"/>
      <c r="W21" s="452"/>
      <c r="X21" s="459"/>
      <c r="Y21" s="459"/>
      <c r="Z21" s="451"/>
      <c r="AA21" s="451"/>
      <c r="AB21" s="454"/>
    </row>
    <row r="22" ht="18.0" customHeight="1">
      <c r="A22" s="451"/>
      <c r="B22" s="452">
        <v>12.0</v>
      </c>
      <c r="C22" s="452"/>
      <c r="D22" s="515"/>
      <c r="E22" s="452"/>
      <c r="F22" s="459"/>
      <c r="G22" s="459"/>
      <c r="H22" s="452"/>
      <c r="I22" s="465"/>
      <c r="J22" s="465"/>
      <c r="K22" s="454"/>
      <c r="L22" s="454"/>
      <c r="M22" s="454"/>
      <c r="N22" s="454"/>
      <c r="O22" s="451"/>
      <c r="P22" s="451"/>
      <c r="Q22" s="451"/>
      <c r="R22" s="454"/>
      <c r="S22" s="454"/>
      <c r="T22" s="454"/>
      <c r="U22" s="454"/>
      <c r="V22" s="452"/>
      <c r="W22" s="452"/>
      <c r="X22" s="459"/>
      <c r="Y22" s="459"/>
      <c r="Z22" s="451"/>
      <c r="AA22" s="451"/>
      <c r="AB22" s="454"/>
    </row>
    <row r="23" ht="18.0" customHeight="1">
      <c r="A23" s="451"/>
      <c r="B23" s="452">
        <v>13.0</v>
      </c>
      <c r="C23" s="452"/>
      <c r="D23" s="515"/>
      <c r="E23" s="452"/>
      <c r="F23" s="459"/>
      <c r="G23" s="459"/>
      <c r="H23" s="452"/>
      <c r="I23" s="465"/>
      <c r="J23" s="465"/>
      <c r="K23" s="454"/>
      <c r="L23" s="454"/>
      <c r="M23" s="454"/>
      <c r="N23" s="454"/>
      <c r="O23" s="451"/>
      <c r="P23" s="451"/>
      <c r="Q23" s="451"/>
      <c r="R23" s="454"/>
      <c r="S23" s="454"/>
      <c r="T23" s="454"/>
      <c r="U23" s="454"/>
      <c r="V23" s="452"/>
      <c r="W23" s="471"/>
      <c r="X23" s="459"/>
      <c r="Y23" s="459"/>
      <c r="Z23" s="451"/>
      <c r="AA23" s="451"/>
      <c r="AB23" s="454"/>
    </row>
    <row r="24" ht="18.0" customHeight="1">
      <c r="A24" s="451"/>
      <c r="B24" s="452">
        <v>14.0</v>
      </c>
      <c r="C24" s="452"/>
      <c r="D24" s="515"/>
      <c r="E24" s="452"/>
      <c r="F24" s="459"/>
      <c r="G24" s="459"/>
      <c r="H24" s="452"/>
      <c r="I24" s="465"/>
      <c r="J24" s="465"/>
      <c r="K24" s="454"/>
      <c r="L24" s="454"/>
      <c r="M24" s="454"/>
      <c r="N24" s="454"/>
      <c r="O24" s="451"/>
      <c r="P24" s="451"/>
      <c r="Q24" s="451"/>
      <c r="R24" s="454"/>
      <c r="S24" s="454"/>
      <c r="T24" s="454"/>
      <c r="U24" s="454"/>
      <c r="V24" s="452"/>
      <c r="W24" s="459"/>
      <c r="X24" s="459"/>
      <c r="Y24" s="459"/>
      <c r="Z24" s="451"/>
      <c r="AA24" s="451"/>
      <c r="AB24" s="454"/>
    </row>
    <row r="25" ht="18.0" customHeight="1">
      <c r="A25" s="451"/>
      <c r="B25" s="452">
        <v>15.0</v>
      </c>
      <c r="C25" s="452"/>
      <c r="D25" s="515"/>
      <c r="E25" s="452"/>
      <c r="F25" s="459"/>
      <c r="G25" s="459"/>
      <c r="H25" s="452"/>
      <c r="I25" s="465"/>
      <c r="J25" s="465"/>
      <c r="K25" s="454"/>
      <c r="L25" s="454"/>
      <c r="M25" s="454"/>
      <c r="N25" s="454"/>
      <c r="O25" s="451"/>
      <c r="P25" s="451"/>
      <c r="Q25" s="451"/>
      <c r="R25" s="454"/>
      <c r="S25" s="454"/>
      <c r="T25" s="454"/>
      <c r="U25" s="454"/>
      <c r="V25" s="452"/>
      <c r="W25" s="452"/>
      <c r="X25" s="459"/>
      <c r="Y25" s="459"/>
      <c r="Z25" s="451"/>
      <c r="AA25" s="451"/>
      <c r="AB25" s="454"/>
    </row>
    <row r="26" ht="18.0" customHeight="1">
      <c r="A26" s="451"/>
      <c r="B26" s="452">
        <v>16.0</v>
      </c>
      <c r="C26" s="452"/>
      <c r="D26" s="520"/>
      <c r="E26" s="452"/>
      <c r="F26" s="459"/>
      <c r="G26" s="459"/>
      <c r="H26" s="452"/>
      <c r="I26" s="465"/>
      <c r="J26" s="465"/>
      <c r="K26" s="454"/>
      <c r="L26" s="454"/>
      <c r="M26" s="454"/>
      <c r="N26" s="454"/>
      <c r="O26" s="451"/>
      <c r="P26" s="451"/>
      <c r="Q26" s="451"/>
      <c r="R26" s="454"/>
      <c r="S26" s="454"/>
      <c r="T26" s="454"/>
      <c r="U26" s="454"/>
      <c r="V26" s="452"/>
      <c r="W26" s="452"/>
      <c r="X26" s="459"/>
      <c r="Y26" s="459"/>
      <c r="Z26" s="451"/>
      <c r="AA26" s="451"/>
      <c r="AB26" s="454"/>
    </row>
    <row r="27" ht="18.0" customHeight="1">
      <c r="A27" s="451"/>
      <c r="B27" s="452">
        <v>17.0</v>
      </c>
      <c r="C27" s="452"/>
      <c r="D27" s="515"/>
      <c r="E27" s="452"/>
      <c r="F27" s="459"/>
      <c r="G27" s="459"/>
      <c r="H27" s="452"/>
      <c r="I27" s="465"/>
      <c r="J27" s="465"/>
      <c r="K27" s="454"/>
      <c r="L27" s="454"/>
      <c r="M27" s="454"/>
      <c r="N27" s="454"/>
      <c r="O27" s="451"/>
      <c r="P27" s="451"/>
      <c r="Q27" s="451"/>
      <c r="R27" s="454"/>
      <c r="S27" s="454"/>
      <c r="T27" s="454"/>
      <c r="U27" s="454"/>
      <c r="V27" s="452"/>
      <c r="W27" s="452"/>
      <c r="X27" s="459"/>
      <c r="Y27" s="459"/>
      <c r="Z27" s="451"/>
      <c r="AA27" s="451"/>
      <c r="AB27" s="454"/>
    </row>
    <row r="28" ht="18.0" customHeight="1">
      <c r="A28" s="451"/>
      <c r="B28" s="452">
        <v>18.0</v>
      </c>
      <c r="C28" s="452"/>
      <c r="D28" s="515"/>
      <c r="E28" s="452"/>
      <c r="F28" s="459"/>
      <c r="G28" s="459"/>
      <c r="H28" s="452"/>
      <c r="I28" s="465"/>
      <c r="J28" s="465"/>
      <c r="K28" s="454"/>
      <c r="L28" s="454"/>
      <c r="M28" s="454"/>
      <c r="N28" s="454"/>
      <c r="O28" s="451"/>
      <c r="P28" s="451"/>
      <c r="Q28" s="451"/>
      <c r="R28" s="454"/>
      <c r="S28" s="454"/>
      <c r="T28" s="454"/>
      <c r="U28" s="454"/>
      <c r="V28" s="452"/>
      <c r="W28" s="471"/>
      <c r="X28" s="459"/>
      <c r="Y28" s="459"/>
      <c r="Z28" s="451"/>
      <c r="AA28" s="451"/>
      <c r="AB28" s="454"/>
    </row>
    <row r="29" ht="18.0" customHeight="1">
      <c r="A29" s="451"/>
      <c r="B29" s="452">
        <v>19.0</v>
      </c>
      <c r="C29" s="452"/>
      <c r="D29" s="515"/>
      <c r="E29" s="452"/>
      <c r="F29" s="459"/>
      <c r="G29" s="459"/>
      <c r="H29" s="452"/>
      <c r="I29" s="465"/>
      <c r="J29" s="465"/>
      <c r="K29" s="454"/>
      <c r="L29" s="454"/>
      <c r="M29" s="454"/>
      <c r="N29" s="454"/>
      <c r="O29" s="451"/>
      <c r="P29" s="451"/>
      <c r="Q29" s="451"/>
      <c r="R29" s="454"/>
      <c r="S29" s="454"/>
      <c r="T29" s="454"/>
      <c r="U29" s="454"/>
      <c r="V29" s="452"/>
      <c r="W29" s="459"/>
      <c r="X29" s="459"/>
      <c r="Y29" s="459"/>
      <c r="Z29" s="451"/>
      <c r="AA29" s="451"/>
      <c r="AB29" s="454"/>
    </row>
    <row r="30" ht="18.0" customHeight="1">
      <c r="A30" s="451"/>
      <c r="B30" s="452">
        <v>20.0</v>
      </c>
      <c r="C30" s="452"/>
      <c r="D30" s="515"/>
      <c r="E30" s="452"/>
      <c r="F30" s="459"/>
      <c r="G30" s="459"/>
      <c r="H30" s="452"/>
      <c r="I30" s="465"/>
      <c r="J30" s="465"/>
      <c r="K30" s="454"/>
      <c r="L30" s="454"/>
      <c r="M30" s="454"/>
      <c r="N30" s="454"/>
      <c r="O30" s="451"/>
      <c r="P30" s="451"/>
      <c r="Q30" s="451"/>
      <c r="R30" s="454"/>
      <c r="S30" s="454"/>
      <c r="T30" s="454"/>
      <c r="U30" s="454"/>
      <c r="V30" s="452"/>
      <c r="W30" s="471"/>
      <c r="X30" s="459"/>
      <c r="Y30" s="459"/>
      <c r="Z30" s="451"/>
      <c r="AA30" s="451"/>
      <c r="AB30" s="454"/>
    </row>
    <row r="31" ht="18.0" customHeight="1">
      <c r="A31" s="451"/>
      <c r="B31" s="452">
        <v>21.0</v>
      </c>
      <c r="C31" s="452"/>
      <c r="D31" s="520"/>
      <c r="E31" s="452"/>
      <c r="F31" s="459"/>
      <c r="G31" s="459"/>
      <c r="H31" s="452"/>
      <c r="I31" s="465"/>
      <c r="J31" s="465"/>
      <c r="K31" s="454"/>
      <c r="L31" s="454"/>
      <c r="M31" s="454"/>
      <c r="N31" s="454"/>
      <c r="O31" s="451"/>
      <c r="P31" s="451"/>
      <c r="Q31" s="451"/>
      <c r="R31" s="454"/>
      <c r="S31" s="454"/>
      <c r="T31" s="454"/>
      <c r="U31" s="454"/>
      <c r="V31" s="452"/>
      <c r="W31" s="459"/>
      <c r="X31" s="459"/>
      <c r="Y31" s="459"/>
      <c r="Z31" s="451"/>
      <c r="AA31" s="451"/>
      <c r="AB31" s="454"/>
    </row>
    <row r="32" ht="18.0" customHeight="1">
      <c r="A32" s="451"/>
      <c r="B32" s="452">
        <v>22.0</v>
      </c>
      <c r="C32" s="452"/>
      <c r="D32" s="522"/>
      <c r="E32" s="452"/>
      <c r="F32" s="459"/>
      <c r="G32" s="459"/>
      <c r="H32" s="452"/>
      <c r="I32" s="465"/>
      <c r="J32" s="465"/>
      <c r="K32" s="454"/>
      <c r="L32" s="454"/>
      <c r="M32" s="454"/>
      <c r="N32" s="454"/>
      <c r="O32" s="451"/>
      <c r="P32" s="451"/>
      <c r="Q32" s="451"/>
      <c r="R32" s="454"/>
      <c r="S32" s="454"/>
      <c r="T32" s="454"/>
      <c r="U32" s="454"/>
      <c r="V32" s="452"/>
      <c r="W32" s="479"/>
      <c r="X32" s="459"/>
      <c r="Y32" s="459"/>
      <c r="Z32" s="451"/>
      <c r="AA32" s="451"/>
      <c r="AB32" s="454"/>
    </row>
    <row r="33" ht="18.0" customHeight="1">
      <c r="A33" s="451"/>
      <c r="B33" s="452">
        <v>23.0</v>
      </c>
      <c r="C33" s="452"/>
      <c r="D33" s="515"/>
      <c r="E33" s="452"/>
      <c r="F33" s="459"/>
      <c r="G33" s="459"/>
      <c r="H33" s="452"/>
      <c r="I33" s="465"/>
      <c r="J33" s="465"/>
      <c r="K33" s="454"/>
      <c r="L33" s="454"/>
      <c r="M33" s="454"/>
      <c r="N33" s="454"/>
      <c r="O33" s="451"/>
      <c r="P33" s="451"/>
      <c r="Q33" s="451"/>
      <c r="R33" s="454"/>
      <c r="S33" s="454"/>
      <c r="T33" s="454"/>
      <c r="U33" s="454"/>
      <c r="V33" s="452"/>
      <c r="W33" s="479"/>
      <c r="X33" s="459"/>
      <c r="Y33" s="459"/>
      <c r="Z33" s="451"/>
      <c r="AA33" s="451"/>
      <c r="AB33" s="454"/>
    </row>
    <row r="34" ht="18.0" customHeight="1">
      <c r="A34" s="451"/>
      <c r="B34" s="452" t="s">
        <v>133</v>
      </c>
      <c r="C34" s="452"/>
      <c r="D34" s="523">
        <f>SUM(D10:D33)</f>
        <v>0</v>
      </c>
      <c r="E34" s="452"/>
      <c r="F34" s="459"/>
      <c r="G34" s="459"/>
      <c r="H34" s="452"/>
      <c r="I34" s="465"/>
      <c r="J34" s="465"/>
      <c r="K34" s="454"/>
      <c r="L34" s="454"/>
      <c r="M34" s="454"/>
      <c r="N34" s="454"/>
      <c r="O34" s="451"/>
      <c r="P34" s="451"/>
      <c r="Q34" s="451"/>
      <c r="R34" s="454"/>
      <c r="S34" s="454"/>
      <c r="T34" s="454"/>
      <c r="U34" s="454"/>
      <c r="V34" s="452"/>
      <c r="W34" s="452"/>
      <c r="X34" s="459"/>
      <c r="Y34" s="459"/>
      <c r="Z34" s="451"/>
      <c r="AA34" s="451"/>
      <c r="AB34" s="454"/>
    </row>
    <row r="35" ht="18.0" customHeight="1">
      <c r="A35" s="451"/>
      <c r="B35" s="452"/>
      <c r="C35" s="452"/>
      <c r="D35" s="520"/>
      <c r="E35" s="452"/>
      <c r="F35" s="459"/>
      <c r="G35" s="459"/>
      <c r="H35" s="452"/>
      <c r="I35" s="465"/>
      <c r="J35" s="465"/>
      <c r="K35" s="454"/>
      <c r="L35" s="454"/>
      <c r="M35" s="454"/>
      <c r="N35" s="454"/>
      <c r="O35" s="451"/>
      <c r="P35" s="451"/>
      <c r="Q35" s="451"/>
      <c r="R35" s="454"/>
      <c r="S35" s="454"/>
      <c r="T35" s="454"/>
      <c r="U35" s="454"/>
      <c r="V35" s="452"/>
      <c r="W35" s="452"/>
      <c r="X35" s="459"/>
      <c r="Y35" s="459"/>
      <c r="Z35" s="451"/>
      <c r="AA35" s="451"/>
      <c r="AB35" s="454"/>
    </row>
    <row r="36" ht="18.0" customHeight="1">
      <c r="A36" s="451"/>
      <c r="B36" s="452"/>
      <c r="C36" s="452"/>
      <c r="D36" s="520"/>
      <c r="E36" s="452"/>
      <c r="F36" s="459"/>
      <c r="G36" s="459"/>
      <c r="H36" s="452"/>
      <c r="I36" s="465"/>
      <c r="J36" s="465"/>
      <c r="K36" s="454"/>
      <c r="L36" s="454"/>
      <c r="M36" s="454"/>
      <c r="N36" s="454"/>
      <c r="O36" s="451"/>
      <c r="P36" s="451"/>
      <c r="Q36" s="451"/>
      <c r="R36" s="454"/>
      <c r="S36" s="454"/>
      <c r="T36" s="454"/>
      <c r="U36" s="454"/>
      <c r="V36" s="452"/>
      <c r="W36" s="459"/>
      <c r="X36" s="459"/>
      <c r="Y36" s="459"/>
      <c r="Z36" s="451"/>
      <c r="AA36" s="451"/>
      <c r="AB36" s="454"/>
    </row>
    <row r="37" ht="18.0" customHeight="1">
      <c r="A37" s="451"/>
      <c r="B37" s="452"/>
      <c r="C37" s="452"/>
      <c r="D37" s="515"/>
      <c r="E37" s="452"/>
      <c r="F37" s="459"/>
      <c r="G37" s="459"/>
      <c r="H37" s="452"/>
      <c r="I37" s="465"/>
      <c r="J37" s="465"/>
      <c r="K37" s="454"/>
      <c r="L37" s="454"/>
      <c r="M37" s="454"/>
      <c r="N37" s="454"/>
      <c r="O37" s="451"/>
      <c r="P37" s="451"/>
      <c r="Q37" s="451"/>
      <c r="R37" s="454"/>
      <c r="S37" s="454"/>
      <c r="T37" s="454"/>
      <c r="U37" s="454"/>
      <c r="V37" s="452"/>
      <c r="W37" s="479"/>
      <c r="X37" s="459"/>
      <c r="Y37" s="459"/>
      <c r="Z37" s="451"/>
      <c r="AA37" s="451"/>
      <c r="AB37" s="454"/>
    </row>
    <row r="38" ht="18.0" customHeight="1">
      <c r="A38" s="451"/>
      <c r="B38" s="452"/>
      <c r="C38" s="452"/>
      <c r="D38" s="515"/>
      <c r="E38" s="452"/>
      <c r="F38" s="459"/>
      <c r="G38" s="459"/>
      <c r="H38" s="452"/>
      <c r="I38" s="465"/>
      <c r="J38" s="465"/>
      <c r="K38" s="454"/>
      <c r="L38" s="454"/>
      <c r="M38" s="454"/>
      <c r="N38" s="454"/>
      <c r="O38" s="451"/>
      <c r="P38" s="451"/>
      <c r="Q38" s="451"/>
      <c r="R38" s="454"/>
      <c r="S38" s="454"/>
      <c r="T38" s="454"/>
      <c r="U38" s="454"/>
      <c r="V38" s="452"/>
      <c r="W38" s="452"/>
      <c r="X38" s="459"/>
      <c r="Y38" s="459"/>
      <c r="Z38" s="451"/>
      <c r="AA38" s="451"/>
      <c r="AB38" s="454"/>
    </row>
    <row r="39" ht="18.0" customHeight="1">
      <c r="A39" s="451"/>
      <c r="B39" s="452"/>
      <c r="C39" s="452"/>
      <c r="D39" s="515"/>
      <c r="E39" s="452"/>
      <c r="F39" s="459"/>
      <c r="G39" s="459"/>
      <c r="H39" s="452"/>
      <c r="I39" s="465"/>
      <c r="J39" s="465"/>
      <c r="K39" s="454"/>
      <c r="L39" s="454"/>
      <c r="M39" s="454"/>
      <c r="N39" s="454"/>
      <c r="O39" s="451"/>
      <c r="P39" s="451"/>
      <c r="Q39" s="451"/>
      <c r="R39" s="454"/>
      <c r="S39" s="454"/>
      <c r="T39" s="454"/>
      <c r="U39" s="454"/>
      <c r="V39" s="452"/>
      <c r="W39" s="452"/>
      <c r="X39" s="459"/>
      <c r="Y39" s="459"/>
      <c r="Z39" s="451"/>
      <c r="AA39" s="451"/>
      <c r="AB39" s="454"/>
    </row>
    <row r="40" ht="18.0" customHeight="1">
      <c r="A40" s="451"/>
      <c r="B40" s="452"/>
      <c r="C40" s="452"/>
      <c r="D40" s="515"/>
      <c r="E40" s="452"/>
      <c r="F40" s="459"/>
      <c r="G40" s="459"/>
      <c r="H40" s="452"/>
      <c r="I40" s="465"/>
      <c r="J40" s="465"/>
      <c r="K40" s="454"/>
      <c r="L40" s="454"/>
      <c r="M40" s="454"/>
      <c r="N40" s="454"/>
      <c r="O40" s="451"/>
      <c r="P40" s="451"/>
      <c r="Q40" s="451"/>
      <c r="R40" s="454"/>
      <c r="S40" s="454"/>
      <c r="T40" s="454"/>
      <c r="U40" s="454"/>
      <c r="V40" s="457"/>
      <c r="W40" s="454"/>
      <c r="X40" s="451"/>
      <c r="Y40" s="451"/>
      <c r="Z40" s="451"/>
      <c r="AA40" s="451"/>
      <c r="AB40" s="454"/>
    </row>
    <row r="41" ht="18.0" customHeight="1">
      <c r="A41" s="451"/>
      <c r="B41" s="452"/>
      <c r="C41" s="452"/>
      <c r="D41" s="515"/>
      <c r="E41" s="452"/>
      <c r="F41" s="459"/>
      <c r="G41" s="459"/>
      <c r="H41" s="452"/>
      <c r="I41" s="465"/>
      <c r="J41" s="465"/>
      <c r="K41" s="454"/>
      <c r="L41" s="454"/>
      <c r="M41" s="454"/>
      <c r="N41" s="454"/>
      <c r="O41" s="451"/>
      <c r="P41" s="451"/>
      <c r="Q41" s="451"/>
      <c r="R41" s="454"/>
      <c r="S41" s="454"/>
      <c r="T41" s="454"/>
      <c r="U41" s="454"/>
      <c r="V41" s="457"/>
      <c r="W41" s="454"/>
      <c r="X41" s="451"/>
      <c r="Y41" s="451"/>
      <c r="Z41" s="451"/>
      <c r="AA41" s="451"/>
      <c r="AB41" s="454"/>
    </row>
    <row r="42" ht="18.0" customHeight="1">
      <c r="A42" s="451"/>
      <c r="B42" s="452"/>
      <c r="C42" s="452"/>
      <c r="D42" s="515"/>
      <c r="E42" s="452"/>
      <c r="F42" s="459"/>
      <c r="G42" s="459"/>
      <c r="H42" s="452"/>
      <c r="I42" s="465"/>
      <c r="J42" s="465"/>
      <c r="K42" s="454"/>
      <c r="L42" s="454"/>
      <c r="M42" s="454"/>
      <c r="N42" s="454"/>
      <c r="O42" s="451"/>
      <c r="P42" s="451"/>
      <c r="Q42" s="451"/>
      <c r="R42" s="454"/>
      <c r="S42" s="454"/>
      <c r="T42" s="454"/>
      <c r="U42" s="454"/>
      <c r="V42" s="457"/>
      <c r="W42" s="454"/>
      <c r="X42" s="451"/>
      <c r="Y42" s="451"/>
      <c r="Z42" s="451"/>
      <c r="AA42" s="451"/>
      <c r="AB42" s="454"/>
    </row>
    <row r="43" ht="18.0" customHeight="1">
      <c r="A43" s="451"/>
      <c r="B43" s="452"/>
      <c r="C43" s="452"/>
      <c r="D43" s="515"/>
      <c r="E43" s="452"/>
      <c r="F43" s="459"/>
      <c r="G43" s="459"/>
      <c r="H43" s="452"/>
      <c r="I43" s="465"/>
      <c r="J43" s="465"/>
      <c r="K43" s="454"/>
      <c r="L43" s="454"/>
      <c r="M43" s="454"/>
      <c r="N43" s="454"/>
      <c r="O43" s="451"/>
      <c r="P43" s="451"/>
      <c r="Q43" s="451"/>
      <c r="R43" s="454"/>
      <c r="S43" s="454"/>
      <c r="T43" s="454"/>
      <c r="U43" s="454"/>
      <c r="V43" s="457"/>
      <c r="W43" s="454"/>
      <c r="X43" s="451"/>
      <c r="Y43" s="451"/>
      <c r="Z43" s="451"/>
      <c r="AA43" s="451"/>
      <c r="AB43" s="454"/>
    </row>
    <row r="44" ht="18.0" customHeight="1">
      <c r="A44" s="451"/>
      <c r="B44" s="452"/>
      <c r="C44" s="452"/>
      <c r="D44" s="520"/>
      <c r="E44" s="452"/>
      <c r="F44" s="459"/>
      <c r="G44" s="459"/>
      <c r="H44" s="452"/>
      <c r="I44" s="465"/>
      <c r="J44" s="465"/>
      <c r="K44" s="454"/>
      <c r="L44" s="454"/>
      <c r="M44" s="454"/>
      <c r="N44" s="454"/>
      <c r="O44" s="451"/>
      <c r="P44" s="451"/>
      <c r="Q44" s="451"/>
      <c r="R44" s="454"/>
      <c r="S44" s="454"/>
      <c r="T44" s="454"/>
      <c r="U44" s="454"/>
      <c r="V44" s="457"/>
      <c r="W44" s="454"/>
      <c r="X44" s="451"/>
      <c r="Y44" s="451"/>
      <c r="Z44" s="451"/>
      <c r="AA44" s="451"/>
      <c r="AB44" s="454"/>
    </row>
    <row r="45" ht="18.0" customHeight="1">
      <c r="A45" s="451"/>
      <c r="B45" s="452"/>
      <c r="C45" s="452"/>
      <c r="D45" s="516"/>
      <c r="E45" s="452"/>
      <c r="F45" s="459"/>
      <c r="G45" s="459"/>
      <c r="H45" s="452"/>
      <c r="I45" s="465"/>
      <c r="J45" s="465"/>
      <c r="K45" s="454"/>
      <c r="L45" s="454"/>
      <c r="M45" s="454"/>
      <c r="N45" s="454"/>
      <c r="O45" s="451"/>
      <c r="P45" s="451"/>
      <c r="Q45" s="451"/>
      <c r="R45" s="454"/>
      <c r="S45" s="454"/>
      <c r="T45" s="454"/>
      <c r="U45" s="454"/>
      <c r="V45" s="457"/>
      <c r="W45" s="454"/>
      <c r="X45" s="451"/>
      <c r="Y45" s="451"/>
      <c r="Z45" s="451"/>
      <c r="AA45" s="451"/>
      <c r="AB45" s="454"/>
    </row>
    <row r="46" ht="18.0" customHeight="1">
      <c r="A46" s="451"/>
      <c r="B46" s="452"/>
      <c r="C46" s="452"/>
      <c r="D46" s="524"/>
      <c r="E46" s="452"/>
      <c r="F46" s="459"/>
      <c r="G46" s="459"/>
      <c r="H46" s="452"/>
      <c r="I46" s="465"/>
      <c r="J46" s="465"/>
      <c r="K46" s="454"/>
      <c r="L46" s="454"/>
      <c r="M46" s="454"/>
      <c r="N46" s="454"/>
      <c r="O46" s="451"/>
      <c r="P46" s="451"/>
      <c r="Q46" s="451"/>
      <c r="R46" s="454"/>
      <c r="S46" s="454"/>
      <c r="T46" s="454"/>
      <c r="U46" s="454"/>
      <c r="V46" s="457"/>
      <c r="W46" s="454"/>
      <c r="X46" s="451"/>
      <c r="Y46" s="451"/>
      <c r="Z46" s="451"/>
      <c r="AA46" s="451"/>
      <c r="AB46" s="454"/>
    </row>
    <row r="47" ht="18.0" customHeight="1">
      <c r="A47" s="451"/>
      <c r="B47" s="452"/>
      <c r="C47" s="452"/>
      <c r="D47" s="516"/>
      <c r="E47" s="452"/>
      <c r="F47" s="459"/>
      <c r="G47" s="459"/>
      <c r="H47" s="452"/>
      <c r="I47" s="465"/>
      <c r="J47" s="465"/>
      <c r="K47" s="454"/>
      <c r="L47" s="454"/>
      <c r="M47" s="454"/>
      <c r="N47" s="454"/>
      <c r="O47" s="451"/>
      <c r="P47" s="451"/>
      <c r="Q47" s="451"/>
      <c r="R47" s="454"/>
      <c r="S47" s="454"/>
      <c r="T47" s="454"/>
      <c r="U47" s="454"/>
      <c r="V47" s="457"/>
      <c r="W47" s="454"/>
      <c r="X47" s="451"/>
      <c r="Y47" s="451"/>
      <c r="Z47" s="451"/>
      <c r="AA47" s="451"/>
      <c r="AB47" s="454"/>
    </row>
    <row r="48" ht="18.0" customHeight="1">
      <c r="A48" s="451"/>
      <c r="B48" s="452"/>
      <c r="C48" s="471"/>
      <c r="D48" s="515"/>
      <c r="E48" s="452"/>
      <c r="F48" s="459"/>
      <c r="G48" s="459"/>
      <c r="H48" s="452"/>
      <c r="I48" s="465"/>
      <c r="J48" s="465"/>
      <c r="K48" s="454"/>
      <c r="L48" s="454"/>
      <c r="M48" s="454"/>
      <c r="N48" s="454"/>
      <c r="O48" s="451"/>
      <c r="P48" s="451"/>
      <c r="Q48" s="451"/>
      <c r="R48" s="454"/>
      <c r="S48" s="454"/>
      <c r="T48" s="454"/>
      <c r="U48" s="454"/>
      <c r="V48" s="457"/>
      <c r="W48" s="454"/>
      <c r="X48" s="451"/>
      <c r="Y48" s="451"/>
      <c r="Z48" s="451"/>
      <c r="AA48" s="451"/>
      <c r="AB48" s="454"/>
    </row>
    <row r="49" ht="18.0" customHeight="1">
      <c r="A49" s="451"/>
      <c r="B49" s="452"/>
      <c r="C49" s="452"/>
      <c r="D49" s="515"/>
      <c r="E49" s="452"/>
      <c r="F49" s="459"/>
      <c r="G49" s="459"/>
      <c r="H49" s="452"/>
      <c r="I49" s="465"/>
      <c r="J49" s="465"/>
      <c r="K49" s="454"/>
      <c r="L49" s="454"/>
      <c r="M49" s="454"/>
      <c r="N49" s="454"/>
      <c r="O49" s="451"/>
      <c r="P49" s="451"/>
      <c r="Q49" s="451"/>
      <c r="R49" s="454"/>
      <c r="S49" s="454"/>
      <c r="T49" s="454"/>
      <c r="U49" s="454"/>
      <c r="V49" s="457"/>
      <c r="W49" s="454"/>
      <c r="X49" s="451"/>
      <c r="Y49" s="451"/>
      <c r="Z49" s="451"/>
      <c r="AA49" s="451"/>
      <c r="AB49" s="454"/>
    </row>
    <row r="50" ht="18.0" customHeight="1">
      <c r="A50" s="451"/>
      <c r="B50" s="452"/>
      <c r="C50" s="452"/>
      <c r="D50" s="525"/>
      <c r="E50" s="452"/>
      <c r="F50" s="459"/>
      <c r="G50" s="459"/>
      <c r="H50" s="452"/>
      <c r="I50" s="465"/>
      <c r="J50" s="465"/>
      <c r="K50" s="454"/>
      <c r="L50" s="454"/>
      <c r="M50" s="454"/>
      <c r="N50" s="454"/>
      <c r="O50" s="451"/>
      <c r="P50" s="451"/>
      <c r="Q50" s="451"/>
      <c r="R50" s="454"/>
      <c r="S50" s="454"/>
      <c r="T50" s="454"/>
      <c r="U50" s="454"/>
      <c r="V50" s="457"/>
      <c r="W50" s="454"/>
      <c r="X50" s="451"/>
      <c r="Y50" s="451"/>
      <c r="Z50" s="451"/>
      <c r="AA50" s="451"/>
      <c r="AB50" s="454"/>
    </row>
    <row r="51" ht="18.0" customHeight="1">
      <c r="A51" s="451"/>
      <c r="B51" s="452"/>
      <c r="C51" s="452"/>
      <c r="D51" s="452"/>
      <c r="E51" s="452"/>
      <c r="F51" s="459"/>
      <c r="G51" s="459"/>
      <c r="H51" s="452"/>
      <c r="I51" s="465"/>
      <c r="J51" s="465"/>
      <c r="K51" s="454"/>
      <c r="L51" s="454"/>
      <c r="M51" s="454"/>
      <c r="N51" s="454"/>
      <c r="O51" s="451"/>
      <c r="P51" s="451"/>
      <c r="Q51" s="451"/>
      <c r="R51" s="454"/>
      <c r="S51" s="454"/>
      <c r="T51" s="454"/>
      <c r="U51" s="454"/>
      <c r="V51" s="457"/>
      <c r="W51" s="454"/>
      <c r="X51" s="451"/>
      <c r="Y51" s="451"/>
      <c r="Z51" s="451"/>
      <c r="AA51" s="451"/>
      <c r="AB51" s="454"/>
    </row>
    <row r="52" ht="18.0" customHeight="1">
      <c r="A52" s="451"/>
      <c r="B52" s="452"/>
      <c r="C52" s="452"/>
      <c r="D52" s="452"/>
      <c r="E52" s="452"/>
      <c r="F52" s="459"/>
      <c r="G52" s="459"/>
      <c r="H52" s="452"/>
      <c r="I52" s="465"/>
      <c r="J52" s="465"/>
      <c r="K52" s="454"/>
      <c r="L52" s="454"/>
      <c r="M52" s="454"/>
      <c r="N52" s="454"/>
      <c r="O52" s="451"/>
      <c r="P52" s="451"/>
      <c r="Q52" s="451"/>
      <c r="R52" s="454"/>
      <c r="S52" s="454"/>
      <c r="T52" s="454"/>
      <c r="U52" s="454"/>
      <c r="V52" s="457"/>
      <c r="W52" s="454"/>
      <c r="X52" s="451"/>
      <c r="Y52" s="451"/>
      <c r="Z52" s="451"/>
      <c r="AA52" s="451"/>
      <c r="AB52" s="454"/>
    </row>
    <row r="53" ht="18.0" customHeight="1">
      <c r="A53" s="451"/>
      <c r="B53" s="452"/>
      <c r="C53" s="452"/>
      <c r="D53" s="452"/>
      <c r="E53" s="452"/>
      <c r="F53" s="459"/>
      <c r="G53" s="459"/>
      <c r="H53" s="452"/>
      <c r="I53" s="465"/>
      <c r="J53" s="465"/>
      <c r="K53" s="454"/>
      <c r="L53" s="454"/>
      <c r="M53" s="454"/>
      <c r="N53" s="454"/>
      <c r="O53" s="451"/>
      <c r="P53" s="451"/>
      <c r="Q53" s="451"/>
      <c r="R53" s="454"/>
      <c r="S53" s="454"/>
      <c r="T53" s="454"/>
      <c r="U53" s="454"/>
      <c r="V53" s="457"/>
      <c r="W53" s="454"/>
      <c r="X53" s="451"/>
      <c r="Y53" s="451"/>
      <c r="Z53" s="451"/>
      <c r="AA53" s="451"/>
      <c r="AB53" s="454"/>
    </row>
    <row r="54" ht="18.0" customHeight="1">
      <c r="A54" s="451"/>
      <c r="B54" s="452"/>
      <c r="C54" s="452"/>
      <c r="D54" s="452"/>
      <c r="E54" s="452"/>
      <c r="F54" s="459"/>
      <c r="G54" s="459"/>
      <c r="H54" s="452"/>
      <c r="I54" s="465"/>
      <c r="J54" s="465"/>
      <c r="K54" s="454"/>
      <c r="L54" s="454"/>
      <c r="M54" s="454"/>
      <c r="N54" s="454"/>
      <c r="O54" s="451"/>
      <c r="P54" s="451"/>
      <c r="Q54" s="451"/>
      <c r="R54" s="454"/>
      <c r="S54" s="454"/>
      <c r="T54" s="454"/>
      <c r="U54" s="454"/>
      <c r="V54" s="457"/>
      <c r="W54" s="454"/>
      <c r="X54" s="451"/>
      <c r="Y54" s="451"/>
      <c r="Z54" s="451"/>
      <c r="AA54" s="451"/>
      <c r="AB54" s="454"/>
    </row>
    <row r="55" ht="18.0" customHeight="1">
      <c r="A55" s="451"/>
      <c r="B55" s="452"/>
      <c r="C55" s="452"/>
      <c r="D55" s="452"/>
      <c r="E55" s="452"/>
      <c r="F55" s="459"/>
      <c r="G55" s="459"/>
      <c r="H55" s="452"/>
      <c r="I55" s="465"/>
      <c r="J55" s="465"/>
      <c r="K55" s="454"/>
      <c r="L55" s="454"/>
      <c r="M55" s="454"/>
      <c r="N55" s="454"/>
      <c r="O55" s="451"/>
      <c r="P55" s="451"/>
      <c r="Q55" s="451"/>
      <c r="R55" s="454"/>
      <c r="S55" s="454"/>
      <c r="T55" s="454"/>
      <c r="U55" s="454"/>
      <c r="V55" s="457"/>
      <c r="W55" s="454"/>
      <c r="X55" s="451"/>
      <c r="Y55" s="451"/>
      <c r="Z55" s="451"/>
      <c r="AA55" s="451"/>
      <c r="AB55" s="454"/>
    </row>
    <row r="56" ht="18.0" customHeight="1">
      <c r="A56" s="451"/>
      <c r="B56" s="452"/>
      <c r="C56" s="452"/>
      <c r="D56" s="452"/>
      <c r="E56" s="452"/>
      <c r="F56" s="459"/>
      <c r="G56" s="459"/>
      <c r="H56" s="452"/>
      <c r="I56" s="465"/>
      <c r="J56" s="465"/>
      <c r="K56" s="454"/>
      <c r="L56" s="454"/>
      <c r="M56" s="454"/>
      <c r="N56" s="454"/>
      <c r="O56" s="451"/>
      <c r="P56" s="451"/>
      <c r="Q56" s="451"/>
      <c r="R56" s="454"/>
      <c r="S56" s="454"/>
      <c r="T56" s="454"/>
      <c r="U56" s="454"/>
      <c r="V56" s="457"/>
      <c r="W56" s="454"/>
      <c r="X56" s="451"/>
      <c r="Y56" s="451"/>
      <c r="Z56" s="451"/>
      <c r="AA56" s="451"/>
      <c r="AB56" s="454"/>
    </row>
    <row r="57" ht="18.0" customHeight="1">
      <c r="A57" s="451"/>
      <c r="B57" s="452"/>
      <c r="C57" s="452"/>
      <c r="D57" s="452"/>
      <c r="E57" s="452"/>
      <c r="F57" s="459"/>
      <c r="G57" s="459"/>
      <c r="H57" s="452"/>
      <c r="I57" s="465"/>
      <c r="J57" s="465"/>
      <c r="K57" s="454"/>
      <c r="L57" s="454"/>
      <c r="M57" s="454"/>
      <c r="N57" s="454"/>
      <c r="O57" s="451"/>
      <c r="P57" s="451"/>
      <c r="Q57" s="451"/>
      <c r="R57" s="454"/>
      <c r="S57" s="454"/>
      <c r="T57" s="454"/>
      <c r="U57" s="454"/>
      <c r="V57" s="457"/>
      <c r="W57" s="454"/>
      <c r="X57" s="451"/>
      <c r="Y57" s="451"/>
      <c r="Z57" s="451"/>
      <c r="AA57" s="451"/>
      <c r="AB57" s="454"/>
    </row>
    <row r="58" ht="18.0" customHeight="1">
      <c r="A58" s="451"/>
      <c r="B58" s="452"/>
      <c r="C58" s="452"/>
      <c r="D58" s="452"/>
      <c r="E58" s="452"/>
      <c r="F58" s="459"/>
      <c r="G58" s="459"/>
      <c r="H58" s="452"/>
      <c r="I58" s="465"/>
      <c r="J58" s="465"/>
      <c r="K58" s="454"/>
      <c r="L58" s="454"/>
      <c r="M58" s="454"/>
      <c r="N58" s="454"/>
      <c r="O58" s="451"/>
      <c r="P58" s="451"/>
      <c r="Q58" s="451"/>
      <c r="R58" s="454"/>
      <c r="S58" s="454"/>
      <c r="T58" s="454"/>
      <c r="U58" s="454"/>
      <c r="V58" s="457"/>
      <c r="W58" s="454"/>
      <c r="X58" s="451"/>
      <c r="Y58" s="451"/>
      <c r="Z58" s="451"/>
      <c r="AA58" s="451"/>
      <c r="AB58" s="454"/>
    </row>
    <row r="59" ht="18.0" customHeight="1">
      <c r="A59" s="451"/>
      <c r="B59" s="452"/>
      <c r="C59" s="452"/>
      <c r="D59" s="452"/>
      <c r="E59" s="452"/>
      <c r="F59" s="459"/>
      <c r="G59" s="459"/>
      <c r="H59" s="452"/>
      <c r="I59" s="465"/>
      <c r="J59" s="465"/>
      <c r="K59" s="454"/>
      <c r="L59" s="454"/>
      <c r="M59" s="454"/>
      <c r="N59" s="454"/>
      <c r="O59" s="451"/>
      <c r="P59" s="451"/>
      <c r="Q59" s="451"/>
      <c r="R59" s="454"/>
      <c r="S59" s="454"/>
      <c r="T59" s="454"/>
      <c r="U59" s="454"/>
      <c r="V59" s="457"/>
      <c r="W59" s="454"/>
      <c r="X59" s="451"/>
      <c r="Y59" s="451"/>
      <c r="Z59" s="451"/>
      <c r="AA59" s="451"/>
      <c r="AB59" s="454"/>
    </row>
    <row r="60" ht="18.0" customHeight="1">
      <c r="A60" s="451"/>
      <c r="B60" s="452"/>
      <c r="C60" s="452"/>
      <c r="D60" s="452"/>
      <c r="E60" s="452"/>
      <c r="F60" s="459"/>
      <c r="G60" s="459"/>
      <c r="H60" s="452"/>
      <c r="I60" s="465"/>
      <c r="J60" s="465"/>
      <c r="K60" s="454"/>
      <c r="L60" s="454"/>
      <c r="M60" s="454"/>
      <c r="N60" s="454"/>
      <c r="O60" s="451"/>
      <c r="P60" s="451"/>
      <c r="Q60" s="451"/>
      <c r="R60" s="454"/>
      <c r="S60" s="454"/>
      <c r="T60" s="454"/>
      <c r="U60" s="454"/>
      <c r="V60" s="457"/>
      <c r="W60" s="454"/>
      <c r="X60" s="451"/>
      <c r="Y60" s="451"/>
      <c r="Z60" s="451"/>
      <c r="AA60" s="451"/>
      <c r="AB60" s="454"/>
    </row>
    <row r="61" ht="18.0" customHeight="1">
      <c r="A61" s="451"/>
      <c r="B61" s="452"/>
      <c r="C61" s="452"/>
      <c r="D61" s="452"/>
      <c r="E61" s="452"/>
      <c r="F61" s="459"/>
      <c r="G61" s="459"/>
      <c r="H61" s="452"/>
      <c r="I61" s="465"/>
      <c r="J61" s="465"/>
      <c r="K61" s="454"/>
      <c r="L61" s="454"/>
      <c r="M61" s="454"/>
      <c r="N61" s="454"/>
      <c r="O61" s="451"/>
      <c r="P61" s="451"/>
      <c r="Q61" s="451"/>
      <c r="R61" s="454"/>
      <c r="S61" s="454"/>
      <c r="T61" s="454"/>
      <c r="U61" s="454"/>
      <c r="V61" s="457"/>
      <c r="W61" s="454"/>
      <c r="X61" s="451"/>
      <c r="Y61" s="451"/>
      <c r="Z61" s="451"/>
      <c r="AA61" s="451"/>
      <c r="AB61" s="454"/>
    </row>
    <row r="62" ht="18.0" customHeight="1">
      <c r="A62" s="451"/>
      <c r="B62" s="452"/>
      <c r="C62" s="452"/>
      <c r="D62" s="452"/>
      <c r="E62" s="452"/>
      <c r="F62" s="459"/>
      <c r="G62" s="459"/>
      <c r="H62" s="452"/>
      <c r="I62" s="465"/>
      <c r="J62" s="465"/>
      <c r="K62" s="454"/>
      <c r="L62" s="454"/>
      <c r="M62" s="454"/>
      <c r="N62" s="454"/>
      <c r="O62" s="451"/>
      <c r="P62" s="451"/>
      <c r="Q62" s="451"/>
      <c r="R62" s="454"/>
      <c r="S62" s="454"/>
      <c r="T62" s="454"/>
      <c r="U62" s="454"/>
      <c r="V62" s="457"/>
      <c r="W62" s="454"/>
      <c r="X62" s="451"/>
      <c r="Y62" s="451"/>
      <c r="Z62" s="451"/>
      <c r="AA62" s="451"/>
      <c r="AB62" s="454"/>
    </row>
    <row r="63" ht="18.0" customHeight="1">
      <c r="A63" s="451"/>
      <c r="B63" s="452"/>
      <c r="C63" s="452"/>
      <c r="D63" s="452"/>
      <c r="E63" s="452"/>
      <c r="F63" s="459"/>
      <c r="G63" s="459"/>
      <c r="H63" s="452"/>
      <c r="I63" s="465"/>
      <c r="J63" s="465"/>
      <c r="K63" s="454"/>
      <c r="L63" s="454"/>
      <c r="M63" s="454"/>
      <c r="N63" s="454"/>
      <c r="O63" s="451"/>
      <c r="P63" s="451"/>
      <c r="Q63" s="451"/>
      <c r="R63" s="454"/>
      <c r="S63" s="454"/>
      <c r="T63" s="454"/>
      <c r="U63" s="454"/>
      <c r="V63" s="457"/>
      <c r="W63" s="454"/>
      <c r="X63" s="451"/>
      <c r="Y63" s="451"/>
      <c r="Z63" s="451"/>
      <c r="AA63" s="451"/>
      <c r="AB63" s="454"/>
    </row>
    <row r="64" ht="18.0" customHeight="1">
      <c r="A64" s="451"/>
      <c r="B64" s="452"/>
      <c r="C64" s="452"/>
      <c r="D64" s="452"/>
      <c r="E64" s="452"/>
      <c r="F64" s="459"/>
      <c r="G64" s="459"/>
      <c r="H64" s="452"/>
      <c r="I64" s="465"/>
      <c r="J64" s="465"/>
      <c r="K64" s="454"/>
      <c r="L64" s="454"/>
      <c r="M64" s="454"/>
      <c r="N64" s="454"/>
      <c r="O64" s="451"/>
      <c r="P64" s="451"/>
      <c r="Q64" s="451"/>
      <c r="R64" s="454"/>
      <c r="S64" s="454"/>
      <c r="T64" s="454"/>
      <c r="U64" s="454"/>
      <c r="V64" s="457"/>
      <c r="W64" s="454"/>
      <c r="X64" s="451"/>
      <c r="Y64" s="451"/>
      <c r="Z64" s="451"/>
      <c r="AA64" s="451"/>
      <c r="AB64" s="454"/>
    </row>
    <row r="65" ht="18.0" customHeight="1">
      <c r="A65" s="451"/>
      <c r="B65" s="452"/>
      <c r="C65" s="452"/>
      <c r="D65" s="452"/>
      <c r="E65" s="452"/>
      <c r="F65" s="459"/>
      <c r="G65" s="459"/>
      <c r="H65" s="452"/>
      <c r="I65" s="465"/>
      <c r="J65" s="465"/>
      <c r="K65" s="454"/>
      <c r="L65" s="454"/>
      <c r="M65" s="454"/>
      <c r="N65" s="454"/>
      <c r="O65" s="451"/>
      <c r="P65" s="451"/>
      <c r="Q65" s="451"/>
      <c r="R65" s="454"/>
      <c r="S65" s="454"/>
      <c r="T65" s="454"/>
      <c r="U65" s="454"/>
      <c r="V65" s="457"/>
      <c r="W65" s="454"/>
      <c r="X65" s="451"/>
      <c r="Y65" s="451"/>
      <c r="Z65" s="451"/>
      <c r="AA65" s="451"/>
      <c r="AB65" s="454"/>
    </row>
    <row r="66" ht="18.0" customHeight="1">
      <c r="A66" s="451"/>
      <c r="B66" s="452"/>
      <c r="C66" s="452"/>
      <c r="D66" s="452"/>
      <c r="E66" s="452"/>
      <c r="F66" s="459"/>
      <c r="G66" s="459"/>
      <c r="H66" s="452"/>
      <c r="I66" s="465"/>
      <c r="J66" s="465"/>
      <c r="K66" s="454"/>
      <c r="L66" s="454"/>
      <c r="M66" s="454"/>
      <c r="N66" s="454"/>
      <c r="O66" s="451"/>
      <c r="P66" s="451"/>
      <c r="Q66" s="451"/>
      <c r="R66" s="454"/>
      <c r="S66" s="454"/>
      <c r="T66" s="454"/>
      <c r="U66" s="454"/>
      <c r="V66" s="457"/>
      <c r="W66" s="454"/>
      <c r="X66" s="451"/>
      <c r="Y66" s="451"/>
      <c r="Z66" s="451"/>
      <c r="AA66" s="451"/>
      <c r="AB66" s="454"/>
    </row>
    <row r="67" ht="18.0" customHeight="1">
      <c r="A67" s="451"/>
      <c r="B67" s="452"/>
      <c r="C67" s="452"/>
      <c r="D67" s="452"/>
      <c r="E67" s="452"/>
      <c r="F67" s="459"/>
      <c r="G67" s="459"/>
      <c r="H67" s="452"/>
      <c r="I67" s="465"/>
      <c r="J67" s="465"/>
      <c r="K67" s="454"/>
      <c r="L67" s="454"/>
      <c r="M67" s="454"/>
      <c r="N67" s="454"/>
      <c r="O67" s="451"/>
      <c r="P67" s="451"/>
      <c r="Q67" s="451"/>
      <c r="R67" s="454"/>
      <c r="S67" s="454"/>
      <c r="T67" s="454"/>
      <c r="U67" s="454"/>
      <c r="V67" s="457"/>
      <c r="W67" s="454"/>
      <c r="X67" s="451"/>
      <c r="Y67" s="451"/>
      <c r="Z67" s="451"/>
      <c r="AA67" s="451"/>
      <c r="AB67" s="454"/>
    </row>
    <row r="68" ht="18.0" customHeight="1">
      <c r="A68" s="451"/>
      <c r="B68" s="452"/>
      <c r="C68" s="452"/>
      <c r="D68" s="452"/>
      <c r="E68" s="452"/>
      <c r="F68" s="459"/>
      <c r="G68" s="459"/>
      <c r="H68" s="452"/>
      <c r="I68" s="465"/>
      <c r="J68" s="465"/>
      <c r="K68" s="454"/>
      <c r="L68" s="454"/>
      <c r="M68" s="454"/>
      <c r="N68" s="454"/>
      <c r="O68" s="451"/>
      <c r="P68" s="451"/>
      <c r="Q68" s="451"/>
      <c r="R68" s="454"/>
      <c r="S68" s="454"/>
      <c r="T68" s="454"/>
      <c r="U68" s="454"/>
      <c r="V68" s="457"/>
      <c r="W68" s="454"/>
      <c r="X68" s="451"/>
      <c r="Y68" s="451"/>
      <c r="Z68" s="451"/>
      <c r="AA68" s="451"/>
      <c r="AB68" s="454"/>
    </row>
    <row r="69" ht="18.0" customHeight="1">
      <c r="A69" s="451"/>
      <c r="B69" s="452"/>
      <c r="C69" s="452"/>
      <c r="D69" s="452"/>
      <c r="E69" s="452"/>
      <c r="F69" s="459"/>
      <c r="G69" s="459"/>
      <c r="H69" s="452"/>
      <c r="I69" s="465"/>
      <c r="J69" s="465"/>
      <c r="K69" s="454"/>
      <c r="L69" s="454"/>
      <c r="M69" s="454"/>
      <c r="N69" s="454"/>
      <c r="O69" s="451"/>
      <c r="P69" s="451"/>
      <c r="Q69" s="451"/>
      <c r="R69" s="454"/>
      <c r="S69" s="454"/>
      <c r="T69" s="454"/>
      <c r="U69" s="454"/>
      <c r="V69" s="457"/>
      <c r="W69" s="454"/>
      <c r="X69" s="451"/>
      <c r="Y69" s="451"/>
      <c r="Z69" s="451"/>
      <c r="AA69" s="451"/>
      <c r="AB69" s="454"/>
    </row>
    <row r="70" ht="18.0" customHeight="1">
      <c r="A70" s="451"/>
      <c r="B70" s="452"/>
      <c r="C70" s="452"/>
      <c r="D70" s="452"/>
      <c r="E70" s="452"/>
      <c r="F70" s="459"/>
      <c r="G70" s="459"/>
      <c r="H70" s="452"/>
      <c r="I70" s="465"/>
      <c r="J70" s="465"/>
      <c r="K70" s="454"/>
      <c r="L70" s="454"/>
      <c r="M70" s="454"/>
      <c r="N70" s="454"/>
      <c r="O70" s="451"/>
      <c r="P70" s="451"/>
      <c r="Q70" s="451"/>
      <c r="R70" s="454"/>
      <c r="S70" s="454"/>
      <c r="T70" s="454"/>
      <c r="U70" s="454"/>
      <c r="V70" s="457"/>
      <c r="W70" s="454"/>
      <c r="X70" s="451"/>
      <c r="Y70" s="451"/>
      <c r="Z70" s="451"/>
      <c r="AA70" s="451"/>
      <c r="AB70" s="454"/>
    </row>
    <row r="71" ht="18.0" customHeight="1">
      <c r="A71" s="451"/>
      <c r="B71" s="452"/>
      <c r="C71" s="452"/>
      <c r="D71" s="452"/>
      <c r="E71" s="452"/>
      <c r="F71" s="459"/>
      <c r="G71" s="459"/>
      <c r="H71" s="452"/>
      <c r="I71" s="465"/>
      <c r="J71" s="465"/>
      <c r="K71" s="454"/>
      <c r="L71" s="454"/>
      <c r="M71" s="454"/>
      <c r="N71" s="454"/>
      <c r="O71" s="451"/>
      <c r="P71" s="451"/>
      <c r="Q71" s="451"/>
      <c r="R71" s="454"/>
      <c r="S71" s="454"/>
      <c r="T71" s="454"/>
      <c r="U71" s="454"/>
      <c r="V71" s="457"/>
      <c r="W71" s="454"/>
      <c r="X71" s="451"/>
      <c r="Y71" s="451"/>
      <c r="Z71" s="451"/>
      <c r="AA71" s="451"/>
      <c r="AB71" s="454"/>
    </row>
    <row r="72" ht="18.0" customHeight="1">
      <c r="A72" s="451"/>
      <c r="B72" s="452"/>
      <c r="C72" s="452"/>
      <c r="D72" s="452"/>
      <c r="E72" s="452"/>
      <c r="F72" s="459"/>
      <c r="G72" s="459"/>
      <c r="H72" s="452"/>
      <c r="I72" s="465"/>
      <c r="J72" s="465"/>
      <c r="K72" s="454"/>
      <c r="L72" s="454"/>
      <c r="M72" s="454"/>
      <c r="N72" s="454"/>
      <c r="O72" s="451"/>
      <c r="P72" s="451"/>
      <c r="Q72" s="451"/>
      <c r="R72" s="454"/>
      <c r="S72" s="454"/>
      <c r="T72" s="454"/>
      <c r="U72" s="454"/>
      <c r="V72" s="457"/>
      <c r="W72" s="454"/>
      <c r="X72" s="451"/>
      <c r="Y72" s="451"/>
      <c r="Z72" s="451"/>
      <c r="AA72" s="451"/>
      <c r="AB72" s="454"/>
    </row>
    <row r="73" ht="18.0" customHeight="1">
      <c r="A73" s="451"/>
      <c r="B73" s="452"/>
      <c r="C73" s="452"/>
      <c r="D73" s="452"/>
      <c r="E73" s="452"/>
      <c r="F73" s="459"/>
      <c r="G73" s="459"/>
      <c r="H73" s="452"/>
      <c r="I73" s="465"/>
      <c r="J73" s="465"/>
      <c r="K73" s="454"/>
      <c r="L73" s="454"/>
      <c r="M73" s="454"/>
      <c r="N73" s="454"/>
      <c r="O73" s="451"/>
      <c r="P73" s="451"/>
      <c r="Q73" s="451"/>
      <c r="R73" s="454"/>
      <c r="S73" s="454"/>
      <c r="T73" s="454"/>
      <c r="U73" s="454"/>
      <c r="V73" s="457"/>
      <c r="W73" s="454"/>
      <c r="X73" s="451"/>
      <c r="Y73" s="451"/>
      <c r="Z73" s="451"/>
      <c r="AA73" s="451"/>
      <c r="AB73" s="454"/>
    </row>
    <row r="74" ht="18.0" customHeight="1">
      <c r="A74" s="451"/>
      <c r="B74" s="452"/>
      <c r="C74" s="452"/>
      <c r="D74" s="452"/>
      <c r="E74" s="452"/>
      <c r="F74" s="459"/>
      <c r="G74" s="459"/>
      <c r="H74" s="452"/>
      <c r="I74" s="465"/>
      <c r="J74" s="465"/>
      <c r="K74" s="454"/>
      <c r="L74" s="454"/>
      <c r="M74" s="454"/>
      <c r="N74" s="454"/>
      <c r="O74" s="451"/>
      <c r="P74" s="451"/>
      <c r="Q74" s="451"/>
      <c r="R74" s="454"/>
      <c r="S74" s="454"/>
      <c r="T74" s="454"/>
      <c r="U74" s="454"/>
      <c r="V74" s="457"/>
      <c r="W74" s="454"/>
      <c r="X74" s="451"/>
      <c r="Y74" s="451"/>
      <c r="Z74" s="451"/>
      <c r="AA74" s="451"/>
      <c r="AB74" s="454"/>
    </row>
    <row r="75" ht="18.0" customHeight="1">
      <c r="A75" s="451"/>
      <c r="B75" s="452"/>
      <c r="C75" s="452"/>
      <c r="D75" s="452"/>
      <c r="E75" s="452"/>
      <c r="F75" s="459"/>
      <c r="G75" s="459"/>
      <c r="H75" s="452"/>
      <c r="I75" s="465"/>
      <c r="J75" s="465"/>
      <c r="K75" s="454"/>
      <c r="L75" s="454"/>
      <c r="M75" s="454"/>
      <c r="N75" s="454"/>
      <c r="O75" s="451"/>
      <c r="P75" s="451"/>
      <c r="Q75" s="451"/>
      <c r="R75" s="454"/>
      <c r="S75" s="454"/>
      <c r="T75" s="454"/>
      <c r="U75" s="454"/>
      <c r="V75" s="457"/>
      <c r="W75" s="454"/>
      <c r="X75" s="451"/>
      <c r="Y75" s="451"/>
      <c r="Z75" s="451"/>
      <c r="AA75" s="451"/>
      <c r="AB75" s="454"/>
    </row>
    <row r="76" ht="18.0" customHeight="1">
      <c r="A76" s="451"/>
      <c r="B76" s="452"/>
      <c r="C76" s="452"/>
      <c r="D76" s="452"/>
      <c r="E76" s="452"/>
      <c r="F76" s="459"/>
      <c r="G76" s="459"/>
      <c r="H76" s="452"/>
      <c r="I76" s="465"/>
      <c r="J76" s="465"/>
      <c r="K76" s="454"/>
      <c r="L76" s="454"/>
      <c r="M76" s="454"/>
      <c r="N76" s="454"/>
      <c r="O76" s="451"/>
      <c r="P76" s="451"/>
      <c r="Q76" s="451"/>
      <c r="R76" s="454"/>
      <c r="S76" s="454"/>
      <c r="T76" s="454"/>
      <c r="U76" s="454"/>
      <c r="V76" s="457"/>
      <c r="W76" s="454"/>
      <c r="X76" s="451"/>
      <c r="Y76" s="451"/>
      <c r="Z76" s="451"/>
      <c r="AA76" s="451"/>
      <c r="AB76" s="454"/>
    </row>
    <row r="77" ht="18.0" customHeight="1">
      <c r="A77" s="451"/>
      <c r="B77" s="452"/>
      <c r="C77" s="452"/>
      <c r="D77" s="452"/>
      <c r="E77" s="452"/>
      <c r="F77" s="459"/>
      <c r="G77" s="459"/>
      <c r="H77" s="452"/>
      <c r="I77" s="465"/>
      <c r="J77" s="465"/>
      <c r="K77" s="454"/>
      <c r="L77" s="454"/>
      <c r="M77" s="454"/>
      <c r="N77" s="454"/>
      <c r="O77" s="451"/>
      <c r="P77" s="451"/>
      <c r="Q77" s="451"/>
      <c r="R77" s="454"/>
      <c r="S77" s="454"/>
      <c r="T77" s="454"/>
      <c r="U77" s="454"/>
      <c r="V77" s="457"/>
      <c r="W77" s="454"/>
      <c r="X77" s="451"/>
      <c r="Y77" s="451"/>
      <c r="Z77" s="451"/>
      <c r="AA77" s="451"/>
      <c r="AB77" s="454"/>
    </row>
    <row r="78" ht="18.0" customHeight="1">
      <c r="A78" s="451"/>
      <c r="B78" s="452"/>
      <c r="C78" s="452"/>
      <c r="D78" s="452"/>
      <c r="E78" s="452"/>
      <c r="F78" s="459"/>
      <c r="G78" s="459"/>
      <c r="H78" s="452"/>
      <c r="I78" s="465"/>
      <c r="J78" s="465"/>
      <c r="K78" s="454"/>
      <c r="L78" s="454"/>
      <c r="M78" s="454"/>
      <c r="N78" s="454"/>
      <c r="O78" s="451"/>
      <c r="P78" s="451"/>
      <c r="Q78" s="451"/>
      <c r="R78" s="454"/>
      <c r="S78" s="454"/>
      <c r="T78" s="454"/>
      <c r="U78" s="454"/>
      <c r="V78" s="457"/>
      <c r="W78" s="454"/>
      <c r="X78" s="451"/>
      <c r="Y78" s="451"/>
      <c r="Z78" s="451"/>
      <c r="AA78" s="451"/>
      <c r="AB78" s="454"/>
    </row>
    <row r="79" ht="18.0" customHeight="1">
      <c r="A79" s="451"/>
      <c r="B79" s="452"/>
      <c r="C79" s="452"/>
      <c r="D79" s="452"/>
      <c r="E79" s="452"/>
      <c r="F79" s="459"/>
      <c r="G79" s="459"/>
      <c r="H79" s="452"/>
      <c r="I79" s="465"/>
      <c r="J79" s="465"/>
      <c r="K79" s="454"/>
      <c r="L79" s="454"/>
      <c r="M79" s="454"/>
      <c r="N79" s="454"/>
      <c r="O79" s="451"/>
      <c r="P79" s="451"/>
      <c r="Q79" s="451"/>
      <c r="R79" s="454"/>
      <c r="S79" s="454"/>
      <c r="T79" s="454"/>
      <c r="U79" s="454"/>
      <c r="V79" s="457"/>
      <c r="W79" s="454"/>
      <c r="X79" s="451"/>
      <c r="Y79" s="451"/>
      <c r="Z79" s="451"/>
      <c r="AA79" s="451"/>
      <c r="AB79" s="454"/>
    </row>
    <row r="80" ht="18.0" customHeight="1">
      <c r="A80" s="451"/>
      <c r="B80" s="452"/>
      <c r="C80" s="452"/>
      <c r="D80" s="452"/>
      <c r="E80" s="452"/>
      <c r="F80" s="459"/>
      <c r="G80" s="459"/>
      <c r="H80" s="452"/>
      <c r="I80" s="465"/>
      <c r="J80" s="465"/>
      <c r="K80" s="454"/>
      <c r="L80" s="454"/>
      <c r="M80" s="454"/>
      <c r="N80" s="454"/>
      <c r="O80" s="451"/>
      <c r="P80" s="451"/>
      <c r="Q80" s="451"/>
      <c r="R80" s="454"/>
      <c r="S80" s="454"/>
      <c r="T80" s="454"/>
      <c r="U80" s="454"/>
      <c r="V80" s="457"/>
      <c r="W80" s="454"/>
      <c r="X80" s="451"/>
      <c r="Y80" s="451"/>
      <c r="Z80" s="451"/>
      <c r="AA80" s="451"/>
      <c r="AB80" s="454"/>
    </row>
    <row r="81" ht="18.0" customHeight="1">
      <c r="A81" s="451"/>
      <c r="B81" s="452"/>
      <c r="C81" s="452"/>
      <c r="D81" s="452"/>
      <c r="E81" s="452"/>
      <c r="F81" s="459"/>
      <c r="G81" s="459"/>
      <c r="H81" s="452"/>
      <c r="I81" s="465"/>
      <c r="J81" s="465"/>
      <c r="K81" s="454"/>
      <c r="L81" s="454"/>
      <c r="M81" s="454"/>
      <c r="N81" s="454"/>
      <c r="O81" s="451"/>
      <c r="P81" s="451"/>
      <c r="Q81" s="451"/>
      <c r="R81" s="454"/>
      <c r="S81" s="454"/>
      <c r="T81" s="454"/>
      <c r="U81" s="454"/>
      <c r="V81" s="457"/>
      <c r="W81" s="454"/>
      <c r="X81" s="451"/>
      <c r="Y81" s="451"/>
      <c r="Z81" s="451"/>
      <c r="AA81" s="451"/>
      <c r="AB81" s="454"/>
    </row>
    <row r="82" ht="18.0" customHeight="1">
      <c r="A82" s="451"/>
      <c r="B82" s="452"/>
      <c r="C82" s="452"/>
      <c r="D82" s="452"/>
      <c r="E82" s="452"/>
      <c r="F82" s="459"/>
      <c r="G82" s="459"/>
      <c r="H82" s="452"/>
      <c r="I82" s="465"/>
      <c r="J82" s="465"/>
      <c r="K82" s="454"/>
      <c r="L82" s="454"/>
      <c r="M82" s="454"/>
      <c r="N82" s="454"/>
      <c r="O82" s="451"/>
      <c r="P82" s="451"/>
      <c r="Q82" s="451"/>
      <c r="R82" s="454"/>
      <c r="S82" s="454"/>
      <c r="T82" s="454"/>
      <c r="U82" s="454"/>
      <c r="V82" s="457"/>
      <c r="W82" s="454"/>
      <c r="X82" s="451"/>
      <c r="Y82" s="451"/>
      <c r="Z82" s="451"/>
      <c r="AA82" s="451"/>
      <c r="AB82" s="454"/>
    </row>
    <row r="83" ht="18.0" customHeight="1">
      <c r="A83" s="451"/>
      <c r="B83" s="452"/>
      <c r="C83" s="452"/>
      <c r="D83" s="452"/>
      <c r="E83" s="452"/>
      <c r="F83" s="459"/>
      <c r="G83" s="459"/>
      <c r="H83" s="452"/>
      <c r="I83" s="465"/>
      <c r="J83" s="465"/>
      <c r="K83" s="454"/>
      <c r="L83" s="454"/>
      <c r="M83" s="454"/>
      <c r="N83" s="454"/>
      <c r="O83" s="451"/>
      <c r="P83" s="451"/>
      <c r="Q83" s="451"/>
      <c r="R83" s="454"/>
      <c r="S83" s="454"/>
      <c r="T83" s="454"/>
      <c r="U83" s="454"/>
      <c r="V83" s="457"/>
      <c r="W83" s="454"/>
      <c r="X83" s="451"/>
      <c r="Y83" s="451"/>
      <c r="Z83" s="451"/>
      <c r="AA83" s="451"/>
      <c r="AB83" s="454"/>
    </row>
    <row r="84" ht="18.0" customHeight="1">
      <c r="A84" s="451"/>
      <c r="B84" s="452"/>
      <c r="C84" s="452"/>
      <c r="D84" s="452"/>
      <c r="E84" s="452"/>
      <c r="F84" s="459"/>
      <c r="G84" s="459"/>
      <c r="H84" s="452"/>
      <c r="I84" s="465"/>
      <c r="J84" s="465"/>
      <c r="K84" s="454"/>
      <c r="L84" s="454"/>
      <c r="M84" s="454"/>
      <c r="N84" s="454"/>
      <c r="O84" s="451"/>
      <c r="P84" s="451"/>
      <c r="Q84" s="451"/>
      <c r="R84" s="454"/>
      <c r="S84" s="454"/>
      <c r="T84" s="454"/>
      <c r="U84" s="454"/>
      <c r="V84" s="457"/>
      <c r="W84" s="454"/>
      <c r="X84" s="451"/>
      <c r="Y84" s="451"/>
      <c r="Z84" s="451"/>
      <c r="AA84" s="451"/>
      <c r="AB84" s="454"/>
    </row>
    <row r="85" ht="18.0" customHeight="1">
      <c r="A85" s="451"/>
      <c r="B85" s="452"/>
      <c r="C85" s="452"/>
      <c r="D85" s="452"/>
      <c r="E85" s="452"/>
      <c r="F85" s="459"/>
      <c r="G85" s="459"/>
      <c r="H85" s="452"/>
      <c r="I85" s="465"/>
      <c r="J85" s="465"/>
      <c r="K85" s="454"/>
      <c r="L85" s="454"/>
      <c r="M85" s="454"/>
      <c r="N85" s="454"/>
      <c r="O85" s="451"/>
      <c r="P85" s="451"/>
      <c r="Q85" s="451"/>
      <c r="R85" s="454"/>
      <c r="S85" s="454"/>
      <c r="T85" s="454"/>
      <c r="U85" s="454"/>
      <c r="V85" s="457"/>
      <c r="W85" s="454"/>
      <c r="X85" s="451"/>
      <c r="Y85" s="451"/>
      <c r="Z85" s="451"/>
      <c r="AA85" s="451"/>
      <c r="AB85" s="454"/>
    </row>
    <row r="86" ht="18.0" customHeight="1">
      <c r="A86" s="451"/>
      <c r="B86" s="452"/>
      <c r="C86" s="452"/>
      <c r="D86" s="452"/>
      <c r="E86" s="452"/>
      <c r="F86" s="459"/>
      <c r="G86" s="459"/>
      <c r="H86" s="452"/>
      <c r="I86" s="465"/>
      <c r="J86" s="465"/>
      <c r="K86" s="454"/>
      <c r="L86" s="454"/>
      <c r="M86" s="454"/>
      <c r="N86" s="454"/>
      <c r="O86" s="451"/>
      <c r="P86" s="451"/>
      <c r="Q86" s="451"/>
      <c r="R86" s="454"/>
      <c r="S86" s="454"/>
      <c r="T86" s="454"/>
      <c r="U86" s="454"/>
      <c r="V86" s="457"/>
      <c r="W86" s="454"/>
      <c r="X86" s="451"/>
      <c r="Y86" s="451"/>
      <c r="Z86" s="451"/>
      <c r="AA86" s="451"/>
      <c r="AB86" s="454"/>
    </row>
    <row r="87" ht="18.0" customHeight="1">
      <c r="A87" s="451"/>
      <c r="B87" s="452"/>
      <c r="C87" s="452"/>
      <c r="D87" s="452"/>
      <c r="E87" s="452"/>
      <c r="F87" s="459"/>
      <c r="G87" s="459"/>
      <c r="H87" s="452"/>
      <c r="I87" s="465"/>
      <c r="J87" s="465"/>
      <c r="K87" s="454"/>
      <c r="L87" s="454"/>
      <c r="M87" s="454"/>
      <c r="N87" s="454"/>
      <c r="O87" s="451"/>
      <c r="P87" s="451"/>
      <c r="Q87" s="451"/>
      <c r="R87" s="454"/>
      <c r="S87" s="454"/>
      <c r="T87" s="454"/>
      <c r="U87" s="454"/>
      <c r="V87" s="457"/>
      <c r="W87" s="454"/>
      <c r="X87" s="451"/>
      <c r="Y87" s="451"/>
      <c r="Z87" s="451"/>
      <c r="AA87" s="451"/>
      <c r="AB87" s="454"/>
    </row>
    <row r="88" ht="18.0" customHeight="1">
      <c r="A88" s="451"/>
      <c r="B88" s="452"/>
      <c r="C88" s="452"/>
      <c r="D88" s="452"/>
      <c r="E88" s="452"/>
      <c r="F88" s="459"/>
      <c r="G88" s="459"/>
      <c r="H88" s="452"/>
      <c r="I88" s="465"/>
      <c r="J88" s="465"/>
      <c r="K88" s="454"/>
      <c r="L88" s="454"/>
      <c r="M88" s="454"/>
      <c r="N88" s="454"/>
      <c r="O88" s="451"/>
      <c r="P88" s="451"/>
      <c r="Q88" s="451"/>
      <c r="R88" s="454"/>
      <c r="S88" s="454"/>
      <c r="T88" s="454"/>
      <c r="U88" s="454"/>
      <c r="V88" s="457"/>
      <c r="W88" s="454"/>
      <c r="X88" s="451"/>
      <c r="Y88" s="451"/>
      <c r="Z88" s="451"/>
      <c r="AA88" s="451"/>
      <c r="AB88" s="454"/>
    </row>
    <row r="89" ht="18.0" customHeight="1">
      <c r="A89" s="451"/>
      <c r="B89" s="452"/>
      <c r="C89" s="452"/>
      <c r="D89" s="452"/>
      <c r="E89" s="452"/>
      <c r="F89" s="459"/>
      <c r="G89" s="459"/>
      <c r="H89" s="452"/>
      <c r="I89" s="465"/>
      <c r="J89" s="465"/>
      <c r="K89" s="454"/>
      <c r="L89" s="454"/>
      <c r="M89" s="454"/>
      <c r="N89" s="454"/>
      <c r="O89" s="451"/>
      <c r="P89" s="451"/>
      <c r="Q89" s="451"/>
      <c r="R89" s="454"/>
      <c r="S89" s="454"/>
      <c r="T89" s="454"/>
      <c r="U89" s="454"/>
      <c r="V89" s="457"/>
      <c r="W89" s="454"/>
      <c r="X89" s="451"/>
      <c r="Y89" s="451"/>
      <c r="Z89" s="451"/>
      <c r="AA89" s="451"/>
      <c r="AB89" s="454"/>
    </row>
    <row r="90" ht="18.0" customHeight="1">
      <c r="A90" s="451"/>
      <c r="B90" s="452"/>
      <c r="C90" s="452"/>
      <c r="D90" s="452"/>
      <c r="E90" s="452"/>
      <c r="F90" s="459"/>
      <c r="G90" s="459"/>
      <c r="H90" s="452"/>
      <c r="I90" s="465"/>
      <c r="J90" s="465"/>
      <c r="K90" s="454"/>
      <c r="L90" s="454"/>
      <c r="M90" s="454"/>
      <c r="N90" s="454"/>
      <c r="O90" s="451"/>
      <c r="P90" s="451"/>
      <c r="Q90" s="451"/>
      <c r="R90" s="454"/>
      <c r="S90" s="454"/>
      <c r="T90" s="454"/>
      <c r="U90" s="454"/>
      <c r="V90" s="457"/>
      <c r="W90" s="454"/>
      <c r="X90" s="451"/>
      <c r="Y90" s="451"/>
      <c r="Z90" s="451"/>
      <c r="AA90" s="451"/>
      <c r="AB90" s="454"/>
    </row>
    <row r="91" ht="18.0" customHeight="1">
      <c r="A91" s="451"/>
      <c r="B91" s="452"/>
      <c r="C91" s="452"/>
      <c r="D91" s="452"/>
      <c r="E91" s="452"/>
      <c r="F91" s="459"/>
      <c r="G91" s="459"/>
      <c r="H91" s="452"/>
      <c r="I91" s="465"/>
      <c r="J91" s="465"/>
      <c r="K91" s="454"/>
      <c r="L91" s="454"/>
      <c r="M91" s="454"/>
      <c r="N91" s="454"/>
      <c r="O91" s="451"/>
      <c r="P91" s="451"/>
      <c r="Q91" s="451"/>
      <c r="R91" s="454"/>
      <c r="S91" s="454"/>
      <c r="T91" s="454"/>
      <c r="U91" s="454"/>
      <c r="V91" s="457"/>
      <c r="W91" s="454"/>
      <c r="X91" s="451"/>
      <c r="Y91" s="451"/>
      <c r="Z91" s="451"/>
      <c r="AA91" s="451"/>
      <c r="AB91" s="454"/>
    </row>
    <row r="92" ht="18.0" customHeight="1">
      <c r="A92" s="451"/>
      <c r="B92" s="452"/>
      <c r="C92" s="452"/>
      <c r="D92" s="452"/>
      <c r="E92" s="452"/>
      <c r="F92" s="459"/>
      <c r="G92" s="459"/>
      <c r="H92" s="452"/>
      <c r="I92" s="465"/>
      <c r="J92" s="465"/>
      <c r="K92" s="454"/>
      <c r="L92" s="454"/>
      <c r="M92" s="454"/>
      <c r="N92" s="454"/>
      <c r="O92" s="451"/>
      <c r="P92" s="451"/>
      <c r="Q92" s="451"/>
      <c r="R92" s="454"/>
      <c r="S92" s="454"/>
      <c r="T92" s="454"/>
      <c r="U92" s="454"/>
      <c r="V92" s="457"/>
      <c r="W92" s="454"/>
      <c r="X92" s="451"/>
      <c r="Y92" s="451"/>
      <c r="Z92" s="451"/>
      <c r="AA92" s="451"/>
      <c r="AB92" s="454"/>
    </row>
    <row r="93" ht="18.0" customHeight="1">
      <c r="A93" s="451"/>
      <c r="B93" s="452"/>
      <c r="C93" s="452"/>
      <c r="D93" s="452"/>
      <c r="E93" s="452"/>
      <c r="F93" s="459"/>
      <c r="G93" s="459"/>
      <c r="H93" s="452"/>
      <c r="I93" s="465"/>
      <c r="J93" s="465"/>
      <c r="K93" s="454"/>
      <c r="L93" s="454"/>
      <c r="M93" s="454"/>
      <c r="N93" s="454"/>
      <c r="O93" s="451"/>
      <c r="P93" s="451"/>
      <c r="Q93" s="451"/>
      <c r="R93" s="454"/>
      <c r="S93" s="454"/>
      <c r="T93" s="454"/>
      <c r="U93" s="454"/>
      <c r="V93" s="457"/>
      <c r="W93" s="454"/>
      <c r="X93" s="451"/>
      <c r="Y93" s="451"/>
      <c r="Z93" s="451"/>
      <c r="AA93" s="451"/>
      <c r="AB93" s="454"/>
    </row>
    <row r="94" ht="18.0" customHeight="1">
      <c r="A94" s="451"/>
      <c r="B94" s="452"/>
      <c r="C94" s="452"/>
      <c r="D94" s="452"/>
      <c r="E94" s="452"/>
      <c r="F94" s="459"/>
      <c r="G94" s="459"/>
      <c r="H94" s="452"/>
      <c r="I94" s="465"/>
      <c r="J94" s="465"/>
      <c r="K94" s="454"/>
      <c r="L94" s="454"/>
      <c r="M94" s="454"/>
      <c r="N94" s="454"/>
      <c r="O94" s="451"/>
      <c r="P94" s="451"/>
      <c r="Q94" s="451"/>
      <c r="R94" s="454"/>
      <c r="S94" s="454"/>
      <c r="T94" s="454"/>
      <c r="U94" s="454"/>
      <c r="V94" s="457"/>
      <c r="W94" s="454"/>
      <c r="X94" s="451"/>
      <c r="Y94" s="451"/>
      <c r="Z94" s="451"/>
      <c r="AA94" s="451"/>
      <c r="AB94" s="454"/>
    </row>
    <row r="95" ht="18.0" customHeight="1">
      <c r="A95" s="451"/>
      <c r="B95" s="452"/>
      <c r="C95" s="452"/>
      <c r="D95" s="452"/>
      <c r="E95" s="452"/>
      <c r="F95" s="459"/>
      <c r="G95" s="459"/>
      <c r="H95" s="452"/>
      <c r="I95" s="465"/>
      <c r="J95" s="465"/>
      <c r="K95" s="454"/>
      <c r="L95" s="454"/>
      <c r="M95" s="454"/>
      <c r="N95" s="454"/>
      <c r="O95" s="451"/>
      <c r="P95" s="451"/>
      <c r="Q95" s="451"/>
      <c r="R95" s="454"/>
      <c r="S95" s="454"/>
      <c r="T95" s="454"/>
      <c r="U95" s="454"/>
      <c r="V95" s="457"/>
      <c r="W95" s="454"/>
      <c r="X95" s="451"/>
      <c r="Y95" s="451"/>
      <c r="Z95" s="451"/>
      <c r="AA95" s="451"/>
      <c r="AB95" s="454"/>
    </row>
    <row r="96" ht="18.0" customHeight="1">
      <c r="A96" s="451"/>
      <c r="B96" s="452"/>
      <c r="C96" s="452"/>
      <c r="D96" s="452"/>
      <c r="E96" s="452"/>
      <c r="F96" s="459"/>
      <c r="G96" s="459"/>
      <c r="H96" s="452"/>
      <c r="I96" s="465"/>
      <c r="J96" s="465"/>
      <c r="K96" s="454"/>
      <c r="L96" s="454"/>
      <c r="M96" s="454"/>
      <c r="N96" s="454"/>
      <c r="O96" s="451"/>
      <c r="P96" s="451"/>
      <c r="Q96" s="451"/>
      <c r="R96" s="454"/>
      <c r="S96" s="454"/>
      <c r="T96" s="454"/>
      <c r="U96" s="454"/>
      <c r="V96" s="457"/>
      <c r="W96" s="454"/>
      <c r="X96" s="451"/>
      <c r="Y96" s="451"/>
      <c r="Z96" s="451"/>
      <c r="AA96" s="451"/>
      <c r="AB96" s="454"/>
    </row>
    <row r="97" ht="18.0" customHeight="1">
      <c r="A97" s="451"/>
      <c r="B97" s="452"/>
      <c r="C97" s="452"/>
      <c r="D97" s="452"/>
      <c r="E97" s="452"/>
      <c r="F97" s="459"/>
      <c r="G97" s="459"/>
      <c r="H97" s="452"/>
      <c r="I97" s="465"/>
      <c r="J97" s="465"/>
      <c r="K97" s="454"/>
      <c r="L97" s="454"/>
      <c r="M97" s="454"/>
      <c r="N97" s="454"/>
      <c r="O97" s="451"/>
      <c r="P97" s="451"/>
      <c r="Q97" s="451"/>
      <c r="R97" s="454"/>
      <c r="S97" s="454"/>
      <c r="T97" s="454"/>
      <c r="U97" s="454"/>
      <c r="V97" s="457"/>
      <c r="W97" s="454"/>
      <c r="X97" s="451"/>
      <c r="Y97" s="451"/>
      <c r="Z97" s="451"/>
      <c r="AA97" s="451"/>
      <c r="AB97" s="454"/>
    </row>
    <row r="98" ht="18.0" customHeight="1">
      <c r="A98" s="451"/>
      <c r="B98" s="452"/>
      <c r="C98" s="452"/>
      <c r="D98" s="452"/>
      <c r="E98" s="452"/>
      <c r="F98" s="459"/>
      <c r="G98" s="459"/>
      <c r="H98" s="452"/>
      <c r="I98" s="465"/>
      <c r="J98" s="465"/>
      <c r="K98" s="454"/>
      <c r="L98" s="454"/>
      <c r="M98" s="454"/>
      <c r="N98" s="454"/>
      <c r="O98" s="451"/>
      <c r="P98" s="451"/>
      <c r="Q98" s="451"/>
      <c r="R98" s="454"/>
      <c r="S98" s="454"/>
      <c r="T98" s="454"/>
      <c r="U98" s="454"/>
      <c r="V98" s="457"/>
      <c r="W98" s="454"/>
      <c r="X98" s="451"/>
      <c r="Y98" s="451"/>
      <c r="Z98" s="451"/>
      <c r="AA98" s="451"/>
      <c r="AB98" s="454"/>
    </row>
    <row r="99" ht="18.0" customHeight="1">
      <c r="A99" s="451"/>
      <c r="B99" s="452"/>
      <c r="C99" s="452"/>
      <c r="D99" s="452"/>
      <c r="E99" s="452"/>
      <c r="F99" s="459"/>
      <c r="G99" s="459"/>
      <c r="H99" s="452"/>
      <c r="I99" s="465"/>
      <c r="J99" s="465"/>
      <c r="K99" s="454"/>
      <c r="L99" s="454"/>
      <c r="M99" s="454"/>
      <c r="N99" s="454"/>
      <c r="O99" s="451"/>
      <c r="P99" s="451"/>
      <c r="Q99" s="451"/>
      <c r="R99" s="454"/>
      <c r="S99" s="454"/>
      <c r="T99" s="454"/>
      <c r="U99" s="454"/>
      <c r="V99" s="457"/>
      <c r="W99" s="454"/>
      <c r="X99" s="451"/>
      <c r="Y99" s="451"/>
      <c r="Z99" s="451"/>
      <c r="AA99" s="451"/>
      <c r="AB99" s="454"/>
    </row>
    <row r="100" ht="18.0" customHeight="1">
      <c r="A100" s="451"/>
      <c r="B100" s="452"/>
      <c r="C100" s="452"/>
      <c r="D100" s="452"/>
      <c r="E100" s="452"/>
      <c r="F100" s="459"/>
      <c r="G100" s="459"/>
      <c r="H100" s="452"/>
      <c r="I100" s="465"/>
      <c r="J100" s="465"/>
      <c r="K100" s="454"/>
      <c r="L100" s="454"/>
      <c r="M100" s="454"/>
      <c r="N100" s="454"/>
      <c r="O100" s="451"/>
      <c r="P100" s="451"/>
      <c r="Q100" s="451"/>
      <c r="R100" s="454"/>
      <c r="S100" s="454"/>
      <c r="T100" s="454"/>
      <c r="U100" s="454"/>
      <c r="V100" s="457"/>
      <c r="W100" s="454"/>
      <c r="X100" s="451"/>
      <c r="Y100" s="451"/>
      <c r="Z100" s="451"/>
      <c r="AA100" s="451"/>
      <c r="AB100" s="454"/>
    </row>
    <row r="101" ht="18.0" customHeight="1">
      <c r="A101" s="451"/>
      <c r="B101" s="452"/>
      <c r="C101" s="452"/>
      <c r="D101" s="452"/>
      <c r="E101" s="452"/>
      <c r="F101" s="459"/>
      <c r="G101" s="459"/>
      <c r="H101" s="452"/>
      <c r="I101" s="465"/>
      <c r="J101" s="465"/>
      <c r="K101" s="454"/>
      <c r="L101" s="454"/>
      <c r="M101" s="454"/>
      <c r="N101" s="454"/>
      <c r="O101" s="451"/>
      <c r="P101" s="451"/>
      <c r="Q101" s="451"/>
      <c r="R101" s="454"/>
      <c r="S101" s="454"/>
      <c r="T101" s="454"/>
      <c r="U101" s="454"/>
      <c r="V101" s="457"/>
      <c r="W101" s="454"/>
      <c r="X101" s="451"/>
      <c r="Y101" s="451"/>
      <c r="Z101" s="451"/>
      <c r="AA101" s="451"/>
      <c r="AB101" s="454"/>
    </row>
    <row r="102" ht="18.0" customHeight="1">
      <c r="A102" s="451"/>
      <c r="B102" s="452"/>
      <c r="C102" s="452"/>
      <c r="D102" s="452"/>
      <c r="E102" s="452"/>
      <c r="F102" s="459"/>
      <c r="G102" s="459"/>
      <c r="H102" s="452"/>
      <c r="I102" s="465"/>
      <c r="J102" s="465"/>
      <c r="K102" s="454"/>
      <c r="L102" s="454"/>
      <c r="M102" s="454"/>
      <c r="N102" s="454"/>
      <c r="O102" s="451"/>
      <c r="P102" s="451"/>
      <c r="Q102" s="451"/>
      <c r="R102" s="454"/>
      <c r="S102" s="454"/>
      <c r="T102" s="454"/>
      <c r="U102" s="454"/>
      <c r="V102" s="457"/>
      <c r="W102" s="454"/>
      <c r="X102" s="451"/>
      <c r="Y102" s="451"/>
      <c r="Z102" s="451"/>
      <c r="AA102" s="451"/>
      <c r="AB102" s="454"/>
    </row>
    <row r="103" ht="18.0" customHeight="1">
      <c r="A103" s="451"/>
      <c r="B103" s="452"/>
      <c r="C103" s="452"/>
      <c r="D103" s="452"/>
      <c r="E103" s="452"/>
      <c r="F103" s="459"/>
      <c r="G103" s="459"/>
      <c r="H103" s="452"/>
      <c r="I103" s="465"/>
      <c r="J103" s="465"/>
      <c r="K103" s="454"/>
      <c r="L103" s="454"/>
      <c r="M103" s="454"/>
      <c r="N103" s="454"/>
      <c r="O103" s="451"/>
      <c r="P103" s="451"/>
      <c r="Q103" s="451"/>
      <c r="R103" s="454"/>
      <c r="S103" s="454"/>
      <c r="T103" s="454"/>
      <c r="U103" s="454"/>
      <c r="V103" s="457"/>
      <c r="W103" s="454"/>
      <c r="X103" s="451"/>
      <c r="Y103" s="451"/>
      <c r="Z103" s="451"/>
      <c r="AA103" s="451"/>
      <c r="AB103" s="454"/>
    </row>
    <row r="104" ht="18.0" customHeight="1">
      <c r="A104" s="451"/>
      <c r="B104" s="452"/>
      <c r="C104" s="452"/>
      <c r="D104" s="452"/>
      <c r="E104" s="452"/>
      <c r="F104" s="459"/>
      <c r="G104" s="459"/>
      <c r="H104" s="452"/>
      <c r="I104" s="465"/>
      <c r="J104" s="465"/>
      <c r="K104" s="454"/>
      <c r="L104" s="454"/>
      <c r="M104" s="454"/>
      <c r="N104" s="454"/>
      <c r="O104" s="451"/>
      <c r="P104" s="451"/>
      <c r="Q104" s="451"/>
      <c r="R104" s="454"/>
      <c r="S104" s="454"/>
      <c r="T104" s="454"/>
      <c r="U104" s="454"/>
      <c r="V104" s="457"/>
      <c r="W104" s="454"/>
      <c r="X104" s="451"/>
      <c r="Y104" s="451"/>
      <c r="Z104" s="451"/>
      <c r="AA104" s="451"/>
      <c r="AB104" s="454"/>
    </row>
    <row r="105" ht="18.0" customHeight="1">
      <c r="A105" s="451"/>
      <c r="B105" s="452"/>
      <c r="C105" s="452"/>
      <c r="D105" s="452"/>
      <c r="E105" s="452"/>
      <c r="F105" s="459"/>
      <c r="G105" s="459"/>
      <c r="H105" s="452"/>
      <c r="I105" s="465"/>
      <c r="J105" s="465"/>
      <c r="K105" s="454"/>
      <c r="L105" s="454"/>
      <c r="M105" s="454"/>
      <c r="N105" s="454"/>
      <c r="O105" s="451"/>
      <c r="P105" s="451"/>
      <c r="Q105" s="451"/>
      <c r="R105" s="454"/>
      <c r="S105" s="454"/>
      <c r="T105" s="454"/>
      <c r="U105" s="454"/>
      <c r="V105" s="457"/>
      <c r="W105" s="454"/>
      <c r="X105" s="451"/>
      <c r="Y105" s="451"/>
      <c r="Z105" s="451"/>
      <c r="AA105" s="451"/>
      <c r="AB105" s="454"/>
    </row>
    <row r="106" ht="18.0" customHeight="1">
      <c r="A106" s="451"/>
      <c r="B106" s="452"/>
      <c r="C106" s="452"/>
      <c r="D106" s="452"/>
      <c r="E106" s="452"/>
      <c r="F106" s="459"/>
      <c r="G106" s="459"/>
      <c r="H106" s="452"/>
      <c r="I106" s="465"/>
      <c r="J106" s="465"/>
      <c r="K106" s="454"/>
      <c r="L106" s="454"/>
      <c r="M106" s="454"/>
      <c r="N106" s="454"/>
      <c r="O106" s="451"/>
      <c r="P106" s="451"/>
      <c r="Q106" s="451"/>
      <c r="R106" s="454"/>
      <c r="S106" s="454"/>
      <c r="T106" s="454"/>
      <c r="U106" s="454"/>
      <c r="V106" s="457"/>
      <c r="W106" s="454"/>
      <c r="X106" s="451"/>
      <c r="Y106" s="451"/>
      <c r="Z106" s="451"/>
      <c r="AA106" s="451"/>
      <c r="AB106" s="454"/>
    </row>
    <row r="107" ht="18.0" customHeight="1">
      <c r="A107" s="451"/>
      <c r="B107" s="452"/>
      <c r="C107" s="452"/>
      <c r="D107" s="452"/>
      <c r="E107" s="452"/>
      <c r="F107" s="459"/>
      <c r="G107" s="459"/>
      <c r="H107" s="452"/>
      <c r="I107" s="465"/>
      <c r="J107" s="465"/>
      <c r="K107" s="454"/>
      <c r="L107" s="454"/>
      <c r="M107" s="454"/>
      <c r="N107" s="454"/>
      <c r="O107" s="451"/>
      <c r="P107" s="451"/>
      <c r="Q107" s="451"/>
      <c r="R107" s="454"/>
      <c r="S107" s="454"/>
      <c r="T107" s="454"/>
      <c r="U107" s="454"/>
      <c r="V107" s="457"/>
      <c r="W107" s="454"/>
      <c r="X107" s="451"/>
      <c r="Y107" s="451"/>
      <c r="Z107" s="451"/>
      <c r="AA107" s="451"/>
      <c r="AB107" s="454"/>
    </row>
    <row r="108" ht="18.0" customHeight="1">
      <c r="A108" s="451"/>
      <c r="B108" s="452"/>
      <c r="C108" s="452"/>
      <c r="D108" s="452"/>
      <c r="E108" s="452"/>
      <c r="F108" s="459"/>
      <c r="G108" s="459"/>
      <c r="H108" s="452"/>
      <c r="I108" s="465"/>
      <c r="J108" s="465"/>
      <c r="K108" s="454"/>
      <c r="L108" s="454"/>
      <c r="M108" s="454"/>
      <c r="N108" s="454"/>
      <c r="O108" s="451"/>
      <c r="P108" s="451"/>
      <c r="Q108" s="451"/>
      <c r="R108" s="454"/>
      <c r="S108" s="454"/>
      <c r="T108" s="454"/>
      <c r="U108" s="454"/>
      <c r="V108" s="457"/>
      <c r="W108" s="454"/>
      <c r="X108" s="451"/>
      <c r="Y108" s="451"/>
      <c r="Z108" s="451"/>
      <c r="AA108" s="451"/>
      <c r="AB108" s="454"/>
    </row>
    <row r="109" ht="18.0" customHeight="1">
      <c r="A109" s="451"/>
      <c r="B109" s="452"/>
      <c r="C109" s="452"/>
      <c r="D109" s="452"/>
      <c r="E109" s="452"/>
      <c r="F109" s="459"/>
      <c r="G109" s="459"/>
      <c r="H109" s="452"/>
      <c r="I109" s="465"/>
      <c r="J109" s="465"/>
      <c r="K109" s="454"/>
      <c r="L109" s="454"/>
      <c r="M109" s="454"/>
      <c r="N109" s="454"/>
      <c r="O109" s="451"/>
      <c r="P109" s="451"/>
      <c r="Q109" s="451"/>
      <c r="R109" s="454"/>
      <c r="S109" s="454"/>
      <c r="T109" s="454"/>
      <c r="U109" s="454"/>
      <c r="V109" s="457"/>
      <c r="W109" s="454"/>
      <c r="X109" s="451"/>
      <c r="Y109" s="451"/>
      <c r="Z109" s="451"/>
      <c r="AA109" s="451"/>
      <c r="AB109" s="454"/>
    </row>
    <row r="110" ht="18.0" customHeight="1">
      <c r="A110" s="451"/>
      <c r="B110" s="452"/>
      <c r="C110" s="452"/>
      <c r="D110" s="452"/>
      <c r="E110" s="452"/>
      <c r="F110" s="459"/>
      <c r="G110" s="459"/>
      <c r="H110" s="452"/>
      <c r="I110" s="465"/>
      <c r="J110" s="465"/>
      <c r="K110" s="454"/>
      <c r="L110" s="454"/>
      <c r="M110" s="454"/>
      <c r="N110" s="454"/>
      <c r="O110" s="451"/>
      <c r="P110" s="451"/>
      <c r="Q110" s="451"/>
      <c r="R110" s="454"/>
      <c r="S110" s="454"/>
      <c r="T110" s="454"/>
      <c r="U110" s="454"/>
      <c r="V110" s="457"/>
      <c r="W110" s="454"/>
      <c r="X110" s="451"/>
      <c r="Y110" s="451"/>
      <c r="Z110" s="451"/>
      <c r="AA110" s="451"/>
      <c r="AB110" s="454"/>
    </row>
    <row r="111" ht="18.0" customHeight="1">
      <c r="A111" s="451"/>
      <c r="B111" s="452"/>
      <c r="C111" s="452"/>
      <c r="D111" s="452"/>
      <c r="E111" s="452"/>
      <c r="F111" s="459"/>
      <c r="G111" s="459"/>
      <c r="H111" s="452"/>
      <c r="I111" s="465"/>
      <c r="J111" s="465"/>
      <c r="K111" s="454"/>
      <c r="L111" s="454"/>
      <c r="M111" s="454"/>
      <c r="N111" s="454"/>
      <c r="O111" s="451"/>
      <c r="P111" s="451"/>
      <c r="Q111" s="451"/>
      <c r="R111" s="454"/>
      <c r="S111" s="454"/>
      <c r="T111" s="454"/>
      <c r="U111" s="454"/>
      <c r="V111" s="457"/>
      <c r="W111" s="454"/>
      <c r="X111" s="451"/>
      <c r="Y111" s="451"/>
      <c r="Z111" s="451"/>
      <c r="AA111" s="451"/>
      <c r="AB111" s="454"/>
    </row>
    <row r="112" ht="18.0" customHeight="1">
      <c r="A112" s="451"/>
      <c r="B112" s="452"/>
      <c r="C112" s="452"/>
      <c r="D112" s="452"/>
      <c r="E112" s="452"/>
      <c r="F112" s="459"/>
      <c r="G112" s="459"/>
      <c r="H112" s="452"/>
      <c r="I112" s="465"/>
      <c r="J112" s="465"/>
      <c r="K112" s="454"/>
      <c r="L112" s="454"/>
      <c r="M112" s="454"/>
      <c r="N112" s="454"/>
      <c r="O112" s="451"/>
      <c r="P112" s="451"/>
      <c r="Q112" s="451"/>
      <c r="R112" s="454"/>
      <c r="S112" s="454"/>
      <c r="T112" s="454"/>
      <c r="U112" s="454"/>
      <c r="V112" s="457"/>
      <c r="W112" s="454"/>
      <c r="X112" s="451"/>
      <c r="Y112" s="451"/>
      <c r="Z112" s="451"/>
      <c r="AA112" s="451"/>
      <c r="AB112" s="454"/>
    </row>
    <row r="113" ht="18.0" customHeight="1">
      <c r="A113" s="451"/>
      <c r="B113" s="452"/>
      <c r="C113" s="452"/>
      <c r="D113" s="452"/>
      <c r="E113" s="452"/>
      <c r="F113" s="459"/>
      <c r="G113" s="459"/>
      <c r="H113" s="452"/>
      <c r="I113" s="465"/>
      <c r="J113" s="465"/>
      <c r="K113" s="454"/>
      <c r="L113" s="454"/>
      <c r="M113" s="454"/>
      <c r="N113" s="454"/>
      <c r="O113" s="451"/>
      <c r="P113" s="451"/>
      <c r="Q113" s="451"/>
      <c r="R113" s="454"/>
      <c r="S113" s="454"/>
      <c r="T113" s="454"/>
      <c r="U113" s="454"/>
      <c r="V113" s="457"/>
      <c r="W113" s="454"/>
      <c r="X113" s="451"/>
      <c r="Y113" s="451"/>
      <c r="Z113" s="451"/>
      <c r="AA113" s="451"/>
      <c r="AB113" s="454"/>
    </row>
    <row r="114" ht="18.0" customHeight="1">
      <c r="A114" s="451"/>
      <c r="B114" s="452"/>
      <c r="C114" s="452"/>
      <c r="D114" s="452"/>
      <c r="E114" s="452"/>
      <c r="F114" s="459"/>
      <c r="G114" s="459"/>
      <c r="H114" s="452"/>
      <c r="I114" s="465"/>
      <c r="J114" s="465"/>
      <c r="K114" s="454"/>
      <c r="L114" s="454"/>
      <c r="M114" s="454"/>
      <c r="N114" s="454"/>
      <c r="O114" s="451"/>
      <c r="P114" s="451"/>
      <c r="Q114" s="451"/>
      <c r="R114" s="454"/>
      <c r="S114" s="454"/>
      <c r="T114" s="454"/>
      <c r="U114" s="454"/>
      <c r="V114" s="457"/>
      <c r="W114" s="454"/>
      <c r="X114" s="451"/>
      <c r="Y114" s="451"/>
      <c r="Z114" s="451"/>
      <c r="AA114" s="451"/>
      <c r="AB114" s="454"/>
    </row>
    <row r="115" ht="18.0" customHeight="1">
      <c r="A115" s="451"/>
      <c r="B115" s="452"/>
      <c r="C115" s="452"/>
      <c r="D115" s="452"/>
      <c r="E115" s="452"/>
      <c r="F115" s="459"/>
      <c r="G115" s="459"/>
      <c r="H115" s="452"/>
      <c r="I115" s="465"/>
      <c r="J115" s="465"/>
      <c r="K115" s="454"/>
      <c r="L115" s="454"/>
      <c r="M115" s="454"/>
      <c r="N115" s="454"/>
      <c r="O115" s="451"/>
      <c r="P115" s="451"/>
      <c r="Q115" s="451"/>
      <c r="R115" s="454"/>
      <c r="S115" s="454"/>
      <c r="T115" s="454"/>
      <c r="U115" s="454"/>
      <c r="V115" s="457"/>
      <c r="W115" s="454"/>
      <c r="X115" s="451"/>
      <c r="Y115" s="451"/>
      <c r="Z115" s="451"/>
      <c r="AA115" s="451"/>
      <c r="AB115" s="454"/>
    </row>
    <row r="116" ht="18.0" customHeight="1">
      <c r="A116" s="451"/>
      <c r="B116" s="452"/>
      <c r="C116" s="452"/>
      <c r="D116" s="452"/>
      <c r="E116" s="452"/>
      <c r="F116" s="459"/>
      <c r="G116" s="459"/>
      <c r="H116" s="452"/>
      <c r="I116" s="465"/>
      <c r="J116" s="465"/>
      <c r="K116" s="454"/>
      <c r="L116" s="454"/>
      <c r="M116" s="454"/>
      <c r="N116" s="454"/>
      <c r="O116" s="451"/>
      <c r="P116" s="451"/>
      <c r="Q116" s="451"/>
      <c r="R116" s="454"/>
      <c r="S116" s="454"/>
      <c r="T116" s="454"/>
      <c r="U116" s="454"/>
      <c r="V116" s="457"/>
      <c r="W116" s="454"/>
      <c r="X116" s="451"/>
      <c r="Y116" s="451"/>
      <c r="Z116" s="451"/>
      <c r="AA116" s="451"/>
      <c r="AB116" s="454"/>
    </row>
    <row r="117" ht="18.0" customHeight="1">
      <c r="A117" s="451"/>
      <c r="B117" s="452"/>
      <c r="C117" s="452"/>
      <c r="D117" s="452"/>
      <c r="E117" s="452"/>
      <c r="F117" s="459"/>
      <c r="G117" s="459"/>
      <c r="H117" s="452"/>
      <c r="I117" s="465"/>
      <c r="J117" s="465"/>
      <c r="K117" s="454"/>
      <c r="L117" s="454"/>
      <c r="M117" s="454"/>
      <c r="N117" s="454"/>
      <c r="O117" s="451"/>
      <c r="P117" s="451"/>
      <c r="Q117" s="451"/>
      <c r="R117" s="454"/>
      <c r="S117" s="454"/>
      <c r="T117" s="454"/>
      <c r="U117" s="454"/>
      <c r="V117" s="457"/>
      <c r="W117" s="454"/>
      <c r="X117" s="451"/>
      <c r="Y117" s="451"/>
      <c r="Z117" s="451"/>
      <c r="AA117" s="451"/>
      <c r="AB117" s="454"/>
    </row>
    <row r="118" ht="18.0" customHeight="1">
      <c r="A118" s="451"/>
      <c r="B118" s="452"/>
      <c r="C118" s="452"/>
      <c r="D118" s="452"/>
      <c r="E118" s="452"/>
      <c r="F118" s="459"/>
      <c r="G118" s="459"/>
      <c r="H118" s="452"/>
      <c r="I118" s="465"/>
      <c r="J118" s="465"/>
      <c r="K118" s="454"/>
      <c r="L118" s="454"/>
      <c r="M118" s="454"/>
      <c r="N118" s="454"/>
      <c r="O118" s="451"/>
      <c r="P118" s="451"/>
      <c r="Q118" s="451"/>
      <c r="R118" s="454"/>
      <c r="S118" s="454"/>
      <c r="T118" s="454"/>
      <c r="U118" s="454"/>
      <c r="V118" s="457"/>
      <c r="W118" s="454"/>
      <c r="X118" s="451"/>
      <c r="Y118" s="451"/>
      <c r="Z118" s="451"/>
      <c r="AA118" s="451"/>
      <c r="AB118" s="454"/>
    </row>
    <row r="119" ht="18.0" customHeight="1">
      <c r="A119" s="451"/>
      <c r="B119" s="452"/>
      <c r="C119" s="452"/>
      <c r="D119" s="452"/>
      <c r="E119" s="452"/>
      <c r="F119" s="459"/>
      <c r="G119" s="459"/>
      <c r="H119" s="452"/>
      <c r="I119" s="465"/>
      <c r="J119" s="465"/>
      <c r="K119" s="454"/>
      <c r="L119" s="454"/>
      <c r="M119" s="454"/>
      <c r="N119" s="454"/>
      <c r="O119" s="451"/>
      <c r="P119" s="451"/>
      <c r="Q119" s="451"/>
      <c r="R119" s="454"/>
      <c r="S119" s="454"/>
      <c r="T119" s="454"/>
      <c r="U119" s="454"/>
      <c r="V119" s="457"/>
      <c r="W119" s="454"/>
      <c r="X119" s="451"/>
      <c r="Y119" s="451"/>
      <c r="Z119" s="451"/>
      <c r="AA119" s="451"/>
      <c r="AB119" s="454"/>
    </row>
    <row r="120" ht="18.0" customHeight="1">
      <c r="A120" s="451"/>
      <c r="B120" s="452"/>
      <c r="C120" s="452"/>
      <c r="D120" s="452"/>
      <c r="E120" s="452"/>
      <c r="F120" s="459"/>
      <c r="G120" s="459"/>
      <c r="H120" s="452"/>
      <c r="I120" s="465"/>
      <c r="J120" s="465"/>
      <c r="K120" s="454"/>
      <c r="L120" s="454"/>
      <c r="M120" s="454"/>
      <c r="N120" s="454"/>
      <c r="O120" s="451"/>
      <c r="P120" s="451"/>
      <c r="Q120" s="451"/>
      <c r="R120" s="454"/>
      <c r="S120" s="454"/>
      <c r="T120" s="454"/>
      <c r="U120" s="454"/>
      <c r="V120" s="457"/>
      <c r="W120" s="454"/>
      <c r="X120" s="451"/>
      <c r="Y120" s="451"/>
      <c r="Z120" s="451"/>
      <c r="AA120" s="451"/>
      <c r="AB120" s="454"/>
    </row>
    <row r="121" ht="18.0" customHeight="1">
      <c r="A121" s="451"/>
      <c r="B121" s="452"/>
      <c r="C121" s="452"/>
      <c r="D121" s="452"/>
      <c r="E121" s="452"/>
      <c r="F121" s="459"/>
      <c r="G121" s="459"/>
      <c r="H121" s="452"/>
      <c r="I121" s="465"/>
      <c r="J121" s="465"/>
      <c r="K121" s="454"/>
      <c r="L121" s="454"/>
      <c r="M121" s="454"/>
      <c r="N121" s="454"/>
      <c r="O121" s="451"/>
      <c r="P121" s="451"/>
      <c r="Q121" s="451"/>
      <c r="R121" s="454"/>
      <c r="S121" s="454"/>
      <c r="T121" s="454"/>
      <c r="U121" s="454"/>
      <c r="V121" s="457"/>
      <c r="W121" s="454"/>
      <c r="X121" s="451"/>
      <c r="Y121" s="451"/>
      <c r="Z121" s="451"/>
      <c r="AA121" s="451"/>
      <c r="AB121" s="454"/>
    </row>
    <row r="122" ht="18.0" customHeight="1">
      <c r="A122" s="451"/>
      <c r="B122" s="452"/>
      <c r="C122" s="452"/>
      <c r="D122" s="452"/>
      <c r="E122" s="452"/>
      <c r="F122" s="459"/>
      <c r="G122" s="459"/>
      <c r="H122" s="452"/>
      <c r="I122" s="465"/>
      <c r="J122" s="465"/>
      <c r="K122" s="454"/>
      <c r="L122" s="454"/>
      <c r="M122" s="454"/>
      <c r="N122" s="454"/>
      <c r="O122" s="451"/>
      <c r="P122" s="451"/>
      <c r="Q122" s="451"/>
      <c r="R122" s="454"/>
      <c r="S122" s="454"/>
      <c r="T122" s="454"/>
      <c r="U122" s="454"/>
      <c r="V122" s="457"/>
      <c r="W122" s="454"/>
      <c r="X122" s="451"/>
      <c r="Y122" s="451"/>
      <c r="Z122" s="451"/>
      <c r="AA122" s="451"/>
      <c r="AB122" s="454"/>
    </row>
    <row r="123" ht="18.0" customHeight="1">
      <c r="A123" s="451"/>
      <c r="B123" s="452"/>
      <c r="C123" s="452"/>
      <c r="D123" s="452"/>
      <c r="E123" s="452"/>
      <c r="F123" s="459"/>
      <c r="G123" s="459"/>
      <c r="H123" s="452"/>
      <c r="I123" s="465"/>
      <c r="J123" s="465"/>
      <c r="K123" s="454"/>
      <c r="L123" s="454"/>
      <c r="M123" s="454"/>
      <c r="N123" s="454"/>
      <c r="O123" s="451"/>
      <c r="P123" s="451"/>
      <c r="Q123" s="451"/>
      <c r="R123" s="454"/>
      <c r="S123" s="454"/>
      <c r="T123" s="454"/>
      <c r="U123" s="454"/>
      <c r="V123" s="457"/>
      <c r="W123" s="454"/>
      <c r="X123" s="451"/>
      <c r="Y123" s="451"/>
      <c r="Z123" s="451"/>
      <c r="AA123" s="451"/>
      <c r="AB123" s="454"/>
    </row>
    <row r="124" ht="18.0" customHeight="1">
      <c r="A124" s="451"/>
      <c r="B124" s="452"/>
      <c r="C124" s="452"/>
      <c r="D124" s="452"/>
      <c r="E124" s="452"/>
      <c r="F124" s="459"/>
      <c r="G124" s="459"/>
      <c r="H124" s="452"/>
      <c r="I124" s="465"/>
      <c r="J124" s="465"/>
      <c r="K124" s="454"/>
      <c r="L124" s="454"/>
      <c r="M124" s="454"/>
      <c r="N124" s="454"/>
      <c r="O124" s="451"/>
      <c r="P124" s="451"/>
      <c r="Q124" s="451"/>
      <c r="R124" s="454"/>
      <c r="S124" s="454"/>
      <c r="T124" s="454"/>
      <c r="U124" s="454"/>
      <c r="V124" s="457"/>
      <c r="W124" s="454"/>
      <c r="X124" s="451"/>
      <c r="Y124" s="451"/>
      <c r="Z124" s="451"/>
      <c r="AA124" s="451"/>
      <c r="AB124" s="454"/>
    </row>
    <row r="125" ht="18.0" customHeight="1">
      <c r="A125" s="451"/>
      <c r="B125" s="452"/>
      <c r="C125" s="452"/>
      <c r="D125" s="452"/>
      <c r="E125" s="452"/>
      <c r="F125" s="459"/>
      <c r="G125" s="459"/>
      <c r="H125" s="452"/>
      <c r="I125" s="465"/>
      <c r="J125" s="465"/>
      <c r="K125" s="454"/>
      <c r="L125" s="454"/>
      <c r="M125" s="454"/>
      <c r="N125" s="454"/>
      <c r="O125" s="451"/>
      <c r="P125" s="451"/>
      <c r="Q125" s="451"/>
      <c r="R125" s="454"/>
      <c r="S125" s="454"/>
      <c r="T125" s="454"/>
      <c r="U125" s="454"/>
      <c r="V125" s="457"/>
      <c r="W125" s="454"/>
      <c r="X125" s="451"/>
      <c r="Y125" s="451"/>
      <c r="Z125" s="451"/>
      <c r="AA125" s="451"/>
      <c r="AB125" s="454"/>
    </row>
    <row r="126" ht="18.0" customHeight="1">
      <c r="A126" s="451"/>
      <c r="B126" s="452"/>
      <c r="C126" s="452"/>
      <c r="D126" s="452"/>
      <c r="E126" s="452"/>
      <c r="F126" s="459"/>
      <c r="G126" s="459"/>
      <c r="H126" s="452"/>
      <c r="I126" s="465"/>
      <c r="J126" s="465"/>
      <c r="K126" s="454"/>
      <c r="L126" s="454"/>
      <c r="M126" s="454"/>
      <c r="N126" s="454"/>
      <c r="O126" s="451"/>
      <c r="P126" s="451"/>
      <c r="Q126" s="451"/>
      <c r="R126" s="454"/>
      <c r="S126" s="454"/>
      <c r="T126" s="454"/>
      <c r="U126" s="454"/>
      <c r="V126" s="457"/>
      <c r="W126" s="454"/>
      <c r="X126" s="451"/>
      <c r="Y126" s="451"/>
      <c r="Z126" s="451"/>
      <c r="AA126" s="451"/>
      <c r="AB126" s="454"/>
    </row>
    <row r="127" ht="18.0" customHeight="1">
      <c r="A127" s="451"/>
      <c r="B127" s="452"/>
      <c r="C127" s="452"/>
      <c r="D127" s="452"/>
      <c r="E127" s="452"/>
      <c r="F127" s="459"/>
      <c r="G127" s="459"/>
      <c r="H127" s="452"/>
      <c r="I127" s="465"/>
      <c r="J127" s="465"/>
      <c r="K127" s="454"/>
      <c r="L127" s="454"/>
      <c r="M127" s="454"/>
      <c r="N127" s="454"/>
      <c r="O127" s="451"/>
      <c r="P127" s="451"/>
      <c r="Q127" s="451"/>
      <c r="R127" s="454"/>
      <c r="S127" s="454"/>
      <c r="T127" s="454"/>
      <c r="U127" s="454"/>
      <c r="V127" s="457"/>
      <c r="W127" s="454"/>
      <c r="X127" s="451"/>
      <c r="Y127" s="451"/>
      <c r="Z127" s="451"/>
      <c r="AA127" s="451"/>
      <c r="AB127" s="454"/>
    </row>
    <row r="128" ht="18.0" customHeight="1">
      <c r="A128" s="451"/>
      <c r="B128" s="452"/>
      <c r="C128" s="452"/>
      <c r="D128" s="452"/>
      <c r="E128" s="452"/>
      <c r="F128" s="459"/>
      <c r="G128" s="459"/>
      <c r="H128" s="452"/>
      <c r="I128" s="465"/>
      <c r="J128" s="465"/>
      <c r="K128" s="454"/>
      <c r="L128" s="454"/>
      <c r="M128" s="454"/>
      <c r="N128" s="454"/>
      <c r="O128" s="451"/>
      <c r="P128" s="451"/>
      <c r="Q128" s="451"/>
      <c r="R128" s="454"/>
      <c r="S128" s="454"/>
      <c r="T128" s="454"/>
      <c r="U128" s="454"/>
      <c r="V128" s="457"/>
      <c r="W128" s="454"/>
      <c r="X128" s="451"/>
      <c r="Y128" s="451"/>
      <c r="Z128" s="451"/>
      <c r="AA128" s="451"/>
      <c r="AB128" s="454"/>
    </row>
    <row r="129" ht="18.0" customHeight="1">
      <c r="A129" s="451"/>
      <c r="B129" s="452"/>
      <c r="C129" s="452"/>
      <c r="D129" s="452"/>
      <c r="E129" s="452"/>
      <c r="F129" s="459"/>
      <c r="G129" s="459"/>
      <c r="H129" s="452"/>
      <c r="I129" s="465"/>
      <c r="J129" s="465"/>
      <c r="K129" s="454"/>
      <c r="L129" s="454"/>
      <c r="M129" s="454"/>
      <c r="N129" s="454"/>
      <c r="O129" s="451"/>
      <c r="P129" s="451"/>
      <c r="Q129" s="451"/>
      <c r="R129" s="454"/>
      <c r="S129" s="454"/>
      <c r="T129" s="454"/>
      <c r="U129" s="454"/>
      <c r="V129" s="457"/>
      <c r="W129" s="454"/>
      <c r="X129" s="451"/>
      <c r="Y129" s="451"/>
      <c r="Z129" s="451"/>
      <c r="AA129" s="451"/>
      <c r="AB129" s="454"/>
    </row>
    <row r="130" ht="18.0" customHeight="1">
      <c r="A130" s="451"/>
      <c r="B130" s="452"/>
      <c r="C130" s="452"/>
      <c r="D130" s="452"/>
      <c r="E130" s="452"/>
      <c r="F130" s="459"/>
      <c r="G130" s="459"/>
      <c r="H130" s="452"/>
      <c r="I130" s="465"/>
      <c r="J130" s="465"/>
      <c r="K130" s="454"/>
      <c r="L130" s="454"/>
      <c r="M130" s="454"/>
      <c r="N130" s="454"/>
      <c r="O130" s="451"/>
      <c r="P130" s="451"/>
      <c r="Q130" s="451"/>
      <c r="R130" s="454"/>
      <c r="S130" s="454"/>
      <c r="T130" s="454"/>
      <c r="U130" s="454"/>
      <c r="V130" s="457"/>
      <c r="W130" s="454"/>
      <c r="X130" s="451"/>
      <c r="Y130" s="451"/>
      <c r="Z130" s="451"/>
      <c r="AA130" s="451"/>
      <c r="AB130" s="454"/>
    </row>
    <row r="131" ht="18.0" customHeight="1">
      <c r="A131" s="451"/>
      <c r="B131" s="452"/>
      <c r="C131" s="452"/>
      <c r="D131" s="452"/>
      <c r="E131" s="452"/>
      <c r="F131" s="459"/>
      <c r="G131" s="459"/>
      <c r="H131" s="452"/>
      <c r="I131" s="465"/>
      <c r="J131" s="465"/>
      <c r="K131" s="454"/>
      <c r="L131" s="454"/>
      <c r="M131" s="454"/>
      <c r="N131" s="454"/>
      <c r="O131" s="451"/>
      <c r="P131" s="451"/>
      <c r="Q131" s="451"/>
      <c r="R131" s="454"/>
      <c r="S131" s="454"/>
      <c r="T131" s="454"/>
      <c r="U131" s="454"/>
      <c r="V131" s="457"/>
      <c r="W131" s="454"/>
      <c r="X131" s="451"/>
      <c r="Y131" s="451"/>
      <c r="Z131" s="451"/>
      <c r="AA131" s="451"/>
      <c r="AB131" s="454"/>
    </row>
    <row r="132" ht="18.0" customHeight="1">
      <c r="A132" s="451"/>
      <c r="B132" s="452"/>
      <c r="C132" s="452"/>
      <c r="D132" s="452"/>
      <c r="E132" s="452"/>
      <c r="F132" s="459"/>
      <c r="G132" s="459"/>
      <c r="H132" s="452"/>
      <c r="I132" s="465"/>
      <c r="J132" s="465"/>
      <c r="K132" s="454"/>
      <c r="L132" s="454"/>
      <c r="M132" s="454"/>
      <c r="N132" s="454"/>
      <c r="O132" s="451"/>
      <c r="P132" s="451"/>
      <c r="Q132" s="451"/>
      <c r="R132" s="454"/>
      <c r="S132" s="454"/>
      <c r="T132" s="454"/>
      <c r="U132" s="454"/>
      <c r="V132" s="457"/>
      <c r="W132" s="454"/>
      <c r="X132" s="451"/>
      <c r="Y132" s="451"/>
      <c r="Z132" s="451"/>
      <c r="AA132" s="451"/>
      <c r="AB132" s="454"/>
    </row>
    <row r="133" ht="18.0" customHeight="1">
      <c r="A133" s="451"/>
      <c r="B133" s="452"/>
      <c r="C133" s="452"/>
      <c r="D133" s="452"/>
      <c r="E133" s="452"/>
      <c r="F133" s="459"/>
      <c r="G133" s="459"/>
      <c r="H133" s="452"/>
      <c r="I133" s="465"/>
      <c r="J133" s="465"/>
      <c r="K133" s="454"/>
      <c r="L133" s="454"/>
      <c r="M133" s="454"/>
      <c r="N133" s="454"/>
      <c r="O133" s="451"/>
      <c r="P133" s="451"/>
      <c r="Q133" s="451"/>
      <c r="R133" s="454"/>
      <c r="S133" s="454"/>
      <c r="T133" s="454"/>
      <c r="U133" s="454"/>
      <c r="V133" s="457"/>
      <c r="W133" s="454"/>
      <c r="X133" s="451"/>
      <c r="Y133" s="451"/>
      <c r="Z133" s="451"/>
      <c r="AA133" s="451"/>
      <c r="AB133" s="454"/>
    </row>
    <row r="134" ht="18.0" customHeight="1">
      <c r="A134" s="451"/>
      <c r="B134" s="452"/>
      <c r="C134" s="452"/>
      <c r="D134" s="452"/>
      <c r="E134" s="452"/>
      <c r="F134" s="459"/>
      <c r="G134" s="459"/>
      <c r="H134" s="452"/>
      <c r="I134" s="465"/>
      <c r="J134" s="465"/>
      <c r="K134" s="454"/>
      <c r="L134" s="454"/>
      <c r="M134" s="454"/>
      <c r="N134" s="454"/>
      <c r="O134" s="451"/>
      <c r="P134" s="451"/>
      <c r="Q134" s="451"/>
      <c r="R134" s="454"/>
      <c r="S134" s="454"/>
      <c r="T134" s="454"/>
      <c r="U134" s="454"/>
      <c r="V134" s="457"/>
      <c r="W134" s="454"/>
      <c r="X134" s="451"/>
      <c r="Y134" s="451"/>
      <c r="Z134" s="451"/>
      <c r="AA134" s="451"/>
      <c r="AB134" s="454"/>
    </row>
    <row r="135" ht="18.0" customHeight="1">
      <c r="A135" s="451"/>
      <c r="B135" s="452"/>
      <c r="C135" s="452"/>
      <c r="D135" s="452"/>
      <c r="E135" s="452"/>
      <c r="F135" s="459"/>
      <c r="G135" s="459"/>
      <c r="H135" s="452"/>
      <c r="I135" s="465"/>
      <c r="J135" s="465"/>
      <c r="K135" s="454"/>
      <c r="L135" s="454"/>
      <c r="M135" s="454"/>
      <c r="N135" s="454"/>
      <c r="O135" s="451"/>
      <c r="P135" s="451"/>
      <c r="Q135" s="451"/>
      <c r="R135" s="454"/>
      <c r="S135" s="454"/>
      <c r="T135" s="454"/>
      <c r="U135" s="454"/>
      <c r="V135" s="457"/>
      <c r="W135" s="454"/>
      <c r="X135" s="451"/>
      <c r="Y135" s="451"/>
      <c r="Z135" s="451"/>
      <c r="AA135" s="451"/>
      <c r="AB135" s="454"/>
    </row>
    <row r="136" ht="18.0" customHeight="1">
      <c r="A136" s="451"/>
      <c r="B136" s="452"/>
      <c r="C136" s="452"/>
      <c r="D136" s="452"/>
      <c r="E136" s="452"/>
      <c r="F136" s="459"/>
      <c r="G136" s="459"/>
      <c r="H136" s="452"/>
      <c r="I136" s="465"/>
      <c r="J136" s="465"/>
      <c r="K136" s="454"/>
      <c r="L136" s="454"/>
      <c r="M136" s="454"/>
      <c r="N136" s="454"/>
      <c r="O136" s="451"/>
      <c r="P136" s="451"/>
      <c r="Q136" s="451"/>
      <c r="R136" s="454"/>
      <c r="S136" s="454"/>
      <c r="T136" s="454"/>
      <c r="U136" s="454"/>
      <c r="V136" s="457"/>
      <c r="W136" s="454"/>
      <c r="X136" s="451"/>
      <c r="Y136" s="451"/>
      <c r="Z136" s="451"/>
      <c r="AA136" s="451"/>
      <c r="AB136" s="454"/>
    </row>
    <row r="137" ht="18.0" customHeight="1">
      <c r="A137" s="451"/>
      <c r="B137" s="452"/>
      <c r="C137" s="452"/>
      <c r="D137" s="452"/>
      <c r="E137" s="452"/>
      <c r="F137" s="459"/>
      <c r="G137" s="459"/>
      <c r="H137" s="452"/>
      <c r="I137" s="465"/>
      <c r="J137" s="465"/>
      <c r="K137" s="454"/>
      <c r="L137" s="454"/>
      <c r="M137" s="454"/>
      <c r="N137" s="454"/>
      <c r="O137" s="451"/>
      <c r="P137" s="451"/>
      <c r="Q137" s="451"/>
      <c r="R137" s="454"/>
      <c r="S137" s="454"/>
      <c r="T137" s="454"/>
      <c r="U137" s="454"/>
      <c r="V137" s="457"/>
      <c r="W137" s="454"/>
      <c r="X137" s="451"/>
      <c r="Y137" s="451"/>
      <c r="Z137" s="451"/>
      <c r="AA137" s="451"/>
      <c r="AB137" s="454"/>
    </row>
    <row r="138" ht="18.0" customHeight="1">
      <c r="A138" s="451"/>
      <c r="B138" s="452"/>
      <c r="C138" s="452"/>
      <c r="D138" s="452"/>
      <c r="E138" s="452"/>
      <c r="F138" s="459"/>
      <c r="G138" s="459"/>
      <c r="H138" s="452"/>
      <c r="I138" s="465"/>
      <c r="J138" s="465"/>
      <c r="K138" s="454"/>
      <c r="L138" s="454"/>
      <c r="M138" s="454"/>
      <c r="N138" s="454"/>
      <c r="O138" s="451"/>
      <c r="P138" s="451"/>
      <c r="Q138" s="451"/>
      <c r="R138" s="454"/>
      <c r="S138" s="454"/>
      <c r="T138" s="454"/>
      <c r="U138" s="454"/>
      <c r="V138" s="457"/>
      <c r="W138" s="454"/>
      <c r="X138" s="451"/>
      <c r="Y138" s="451"/>
      <c r="Z138" s="451"/>
      <c r="AA138" s="451"/>
      <c r="AB138" s="454"/>
    </row>
    <row r="139" ht="18.0" customHeight="1">
      <c r="A139" s="451"/>
      <c r="B139" s="452"/>
      <c r="C139" s="452"/>
      <c r="D139" s="452"/>
      <c r="E139" s="452"/>
      <c r="F139" s="459"/>
      <c r="G139" s="459"/>
      <c r="H139" s="452"/>
      <c r="I139" s="465"/>
      <c r="J139" s="465"/>
      <c r="K139" s="454"/>
      <c r="L139" s="454"/>
      <c r="M139" s="454"/>
      <c r="N139" s="454"/>
      <c r="O139" s="451"/>
      <c r="P139" s="451"/>
      <c r="Q139" s="451"/>
      <c r="R139" s="454"/>
      <c r="S139" s="454"/>
      <c r="T139" s="454"/>
      <c r="U139" s="454"/>
      <c r="V139" s="457"/>
      <c r="W139" s="454"/>
      <c r="X139" s="451"/>
      <c r="Y139" s="451"/>
      <c r="Z139" s="451"/>
      <c r="AA139" s="451"/>
      <c r="AB139" s="454"/>
    </row>
    <row r="140" ht="18.0" customHeight="1">
      <c r="A140" s="451"/>
      <c r="B140" s="452"/>
      <c r="C140" s="452"/>
      <c r="D140" s="452"/>
      <c r="E140" s="452"/>
      <c r="F140" s="459"/>
      <c r="G140" s="459"/>
      <c r="H140" s="452"/>
      <c r="I140" s="465"/>
      <c r="J140" s="465"/>
      <c r="K140" s="454"/>
      <c r="L140" s="454"/>
      <c r="M140" s="454"/>
      <c r="N140" s="454"/>
      <c r="O140" s="451"/>
      <c r="P140" s="451"/>
      <c r="Q140" s="451"/>
      <c r="R140" s="454"/>
      <c r="S140" s="454"/>
      <c r="T140" s="454"/>
      <c r="U140" s="454"/>
      <c r="V140" s="457"/>
      <c r="W140" s="454"/>
      <c r="X140" s="451"/>
      <c r="Y140" s="451"/>
      <c r="Z140" s="451"/>
      <c r="AA140" s="451"/>
      <c r="AB140" s="454"/>
    </row>
    <row r="141" ht="18.0" customHeight="1">
      <c r="A141" s="451"/>
      <c r="B141" s="452"/>
      <c r="C141" s="452"/>
      <c r="D141" s="452"/>
      <c r="E141" s="452"/>
      <c r="F141" s="459"/>
      <c r="G141" s="459"/>
      <c r="H141" s="452"/>
      <c r="I141" s="465"/>
      <c r="J141" s="465"/>
      <c r="K141" s="454"/>
      <c r="L141" s="454"/>
      <c r="M141" s="454"/>
      <c r="N141" s="454"/>
      <c r="O141" s="451"/>
      <c r="P141" s="451"/>
      <c r="Q141" s="451"/>
      <c r="R141" s="454"/>
      <c r="S141" s="454"/>
      <c r="T141" s="454"/>
      <c r="U141" s="454"/>
      <c r="V141" s="457"/>
      <c r="W141" s="454"/>
      <c r="X141" s="451"/>
      <c r="Y141" s="451"/>
      <c r="Z141" s="451"/>
      <c r="AA141" s="451"/>
      <c r="AB141" s="454"/>
    </row>
    <row r="142" ht="18.0" customHeight="1">
      <c r="A142" s="451"/>
      <c r="B142" s="452"/>
      <c r="C142" s="452"/>
      <c r="D142" s="452"/>
      <c r="E142" s="452"/>
      <c r="F142" s="459"/>
      <c r="G142" s="459"/>
      <c r="H142" s="452"/>
      <c r="I142" s="465"/>
      <c r="J142" s="465"/>
      <c r="K142" s="454"/>
      <c r="L142" s="454"/>
      <c r="M142" s="454"/>
      <c r="N142" s="454"/>
      <c r="O142" s="451"/>
      <c r="P142" s="451"/>
      <c r="Q142" s="451"/>
      <c r="R142" s="454"/>
      <c r="S142" s="454"/>
      <c r="T142" s="454"/>
      <c r="U142" s="454"/>
      <c r="V142" s="457"/>
      <c r="W142" s="454"/>
      <c r="X142" s="451"/>
      <c r="Y142" s="451"/>
      <c r="Z142" s="451"/>
      <c r="AA142" s="451"/>
      <c r="AB142" s="454"/>
    </row>
    <row r="143" ht="18.0" customHeight="1">
      <c r="A143" s="451"/>
      <c r="B143" s="452"/>
      <c r="C143" s="452"/>
      <c r="D143" s="452"/>
      <c r="E143" s="452"/>
      <c r="F143" s="459"/>
      <c r="G143" s="459"/>
      <c r="H143" s="452"/>
      <c r="I143" s="465"/>
      <c r="J143" s="465"/>
      <c r="K143" s="454"/>
      <c r="L143" s="454"/>
      <c r="M143" s="454"/>
      <c r="N143" s="454"/>
      <c r="O143" s="451"/>
      <c r="P143" s="451"/>
      <c r="Q143" s="451"/>
      <c r="R143" s="454"/>
      <c r="S143" s="454"/>
      <c r="T143" s="454"/>
      <c r="U143" s="454"/>
      <c r="V143" s="457"/>
      <c r="W143" s="454"/>
      <c r="X143" s="451"/>
      <c r="Y143" s="451"/>
      <c r="Z143" s="451"/>
      <c r="AA143" s="451"/>
      <c r="AB143" s="454"/>
    </row>
    <row r="144" ht="18.0" customHeight="1">
      <c r="A144" s="451"/>
      <c r="B144" s="452"/>
      <c r="C144" s="452"/>
      <c r="D144" s="452"/>
      <c r="E144" s="452"/>
      <c r="F144" s="459"/>
      <c r="G144" s="459"/>
      <c r="H144" s="452"/>
      <c r="I144" s="465"/>
      <c r="J144" s="465"/>
      <c r="K144" s="454"/>
      <c r="L144" s="454"/>
      <c r="M144" s="454"/>
      <c r="N144" s="454"/>
      <c r="O144" s="451"/>
      <c r="P144" s="451"/>
      <c r="Q144" s="451"/>
      <c r="R144" s="454"/>
      <c r="S144" s="454"/>
      <c r="T144" s="454"/>
      <c r="U144" s="454"/>
      <c r="V144" s="457"/>
      <c r="W144" s="454"/>
      <c r="X144" s="451"/>
      <c r="Y144" s="451"/>
      <c r="Z144" s="451"/>
      <c r="AA144" s="451"/>
      <c r="AB144" s="454"/>
    </row>
    <row r="145" ht="18.0" customHeight="1">
      <c r="A145" s="451"/>
      <c r="B145" s="452"/>
      <c r="C145" s="452"/>
      <c r="D145" s="452"/>
      <c r="E145" s="452"/>
      <c r="F145" s="459"/>
      <c r="G145" s="459"/>
      <c r="H145" s="452"/>
      <c r="I145" s="465"/>
      <c r="J145" s="465"/>
      <c r="K145" s="454"/>
      <c r="L145" s="454"/>
      <c r="M145" s="454"/>
      <c r="N145" s="454"/>
      <c r="O145" s="451"/>
      <c r="P145" s="451"/>
      <c r="Q145" s="451"/>
      <c r="R145" s="454"/>
      <c r="S145" s="454"/>
      <c r="T145" s="454"/>
      <c r="U145" s="454"/>
      <c r="V145" s="457"/>
      <c r="W145" s="454"/>
      <c r="X145" s="451"/>
      <c r="Y145" s="451"/>
      <c r="Z145" s="451"/>
      <c r="AA145" s="451"/>
      <c r="AB145" s="454"/>
    </row>
    <row r="146" ht="18.0" customHeight="1">
      <c r="A146" s="451"/>
      <c r="B146" s="452"/>
      <c r="C146" s="452"/>
      <c r="D146" s="452"/>
      <c r="E146" s="452"/>
      <c r="F146" s="459"/>
      <c r="G146" s="459"/>
      <c r="H146" s="452"/>
      <c r="I146" s="465"/>
      <c r="J146" s="465"/>
      <c r="K146" s="454"/>
      <c r="L146" s="454"/>
      <c r="M146" s="454"/>
      <c r="N146" s="454"/>
      <c r="O146" s="451"/>
      <c r="P146" s="451"/>
      <c r="Q146" s="451"/>
      <c r="R146" s="454"/>
      <c r="S146" s="454"/>
      <c r="T146" s="454"/>
      <c r="U146" s="454"/>
      <c r="V146" s="457"/>
      <c r="W146" s="454"/>
      <c r="X146" s="451"/>
      <c r="Y146" s="451"/>
      <c r="Z146" s="451"/>
      <c r="AA146" s="451"/>
      <c r="AB146" s="454"/>
    </row>
    <row r="147" ht="18.0" customHeight="1">
      <c r="A147" s="451"/>
      <c r="B147" s="452"/>
      <c r="C147" s="452"/>
      <c r="D147" s="452"/>
      <c r="E147" s="452"/>
      <c r="F147" s="459"/>
      <c r="G147" s="459"/>
      <c r="H147" s="452"/>
      <c r="I147" s="465"/>
      <c r="J147" s="465"/>
      <c r="K147" s="454"/>
      <c r="L147" s="454"/>
      <c r="M147" s="454"/>
      <c r="N147" s="454"/>
      <c r="O147" s="451"/>
      <c r="P147" s="451"/>
      <c r="Q147" s="451"/>
      <c r="R147" s="454"/>
      <c r="S147" s="454"/>
      <c r="T147" s="454"/>
      <c r="U147" s="454"/>
      <c r="V147" s="457"/>
      <c r="W147" s="454"/>
      <c r="X147" s="451"/>
      <c r="Y147" s="451"/>
      <c r="Z147" s="451"/>
      <c r="AA147" s="451"/>
      <c r="AB147" s="454"/>
    </row>
    <row r="148" ht="18.0" customHeight="1">
      <c r="A148" s="451"/>
      <c r="B148" s="452"/>
      <c r="C148" s="452"/>
      <c r="D148" s="452"/>
      <c r="E148" s="452"/>
      <c r="F148" s="459"/>
      <c r="G148" s="459"/>
      <c r="H148" s="452"/>
      <c r="I148" s="465"/>
      <c r="J148" s="465"/>
      <c r="K148" s="454"/>
      <c r="L148" s="454"/>
      <c r="M148" s="454"/>
      <c r="N148" s="454"/>
      <c r="O148" s="451"/>
      <c r="P148" s="451"/>
      <c r="Q148" s="451"/>
      <c r="R148" s="454"/>
      <c r="S148" s="454"/>
      <c r="T148" s="454"/>
      <c r="U148" s="454"/>
      <c r="V148" s="457"/>
      <c r="W148" s="454"/>
      <c r="X148" s="451"/>
      <c r="Y148" s="451"/>
      <c r="Z148" s="451"/>
      <c r="AA148" s="451"/>
      <c r="AB148" s="454"/>
    </row>
    <row r="149" ht="18.0" customHeight="1">
      <c r="A149" s="451"/>
      <c r="B149" s="452"/>
      <c r="C149" s="452"/>
      <c r="D149" s="452"/>
      <c r="E149" s="452"/>
      <c r="F149" s="459"/>
      <c r="G149" s="459"/>
      <c r="H149" s="452"/>
      <c r="I149" s="465"/>
      <c r="J149" s="465"/>
      <c r="K149" s="454"/>
      <c r="L149" s="454"/>
      <c r="M149" s="454"/>
      <c r="N149" s="454"/>
      <c r="O149" s="451"/>
      <c r="P149" s="451"/>
      <c r="Q149" s="451"/>
      <c r="R149" s="454"/>
      <c r="S149" s="454"/>
      <c r="T149" s="454"/>
      <c r="U149" s="454"/>
      <c r="V149" s="457"/>
      <c r="W149" s="454"/>
      <c r="X149" s="451"/>
      <c r="Y149" s="451"/>
      <c r="Z149" s="451"/>
      <c r="AA149" s="451"/>
      <c r="AB149" s="454"/>
    </row>
    <row r="150" ht="18.0" customHeight="1">
      <c r="A150" s="451"/>
      <c r="B150" s="452"/>
      <c r="C150" s="452"/>
      <c r="D150" s="452"/>
      <c r="E150" s="452"/>
      <c r="F150" s="459"/>
      <c r="G150" s="459"/>
      <c r="H150" s="452"/>
      <c r="I150" s="465"/>
      <c r="J150" s="465"/>
      <c r="K150" s="454"/>
      <c r="L150" s="454"/>
      <c r="M150" s="454"/>
      <c r="N150" s="454"/>
      <c r="O150" s="451"/>
      <c r="P150" s="451"/>
      <c r="Q150" s="451"/>
      <c r="R150" s="454"/>
      <c r="S150" s="454"/>
      <c r="T150" s="454"/>
      <c r="U150" s="454"/>
      <c r="V150" s="457"/>
      <c r="W150" s="454"/>
      <c r="X150" s="451"/>
      <c r="Y150" s="451"/>
      <c r="Z150" s="451"/>
      <c r="AA150" s="451"/>
      <c r="AB150" s="454"/>
    </row>
    <row r="151" ht="18.0" customHeight="1">
      <c r="A151" s="451"/>
      <c r="B151" s="452"/>
      <c r="C151" s="452"/>
      <c r="D151" s="452"/>
      <c r="E151" s="452"/>
      <c r="F151" s="459"/>
      <c r="G151" s="459"/>
      <c r="H151" s="452"/>
      <c r="I151" s="465"/>
      <c r="J151" s="465"/>
      <c r="K151" s="454"/>
      <c r="L151" s="454"/>
      <c r="M151" s="454"/>
      <c r="N151" s="454"/>
      <c r="O151" s="451"/>
      <c r="P151" s="451"/>
      <c r="Q151" s="451"/>
      <c r="R151" s="454"/>
      <c r="S151" s="454"/>
      <c r="T151" s="454"/>
      <c r="U151" s="454"/>
      <c r="V151" s="457"/>
      <c r="W151" s="454"/>
      <c r="X151" s="451"/>
      <c r="Y151" s="451"/>
      <c r="Z151" s="451"/>
      <c r="AA151" s="451"/>
      <c r="AB151" s="454"/>
    </row>
    <row r="152" ht="18.0" customHeight="1">
      <c r="A152" s="451"/>
      <c r="B152" s="452"/>
      <c r="C152" s="452"/>
      <c r="D152" s="452"/>
      <c r="E152" s="452"/>
      <c r="F152" s="459"/>
      <c r="G152" s="459"/>
      <c r="H152" s="452"/>
      <c r="I152" s="465"/>
      <c r="J152" s="465"/>
      <c r="K152" s="454"/>
      <c r="L152" s="454"/>
      <c r="M152" s="454"/>
      <c r="N152" s="454"/>
      <c r="O152" s="451"/>
      <c r="P152" s="451"/>
      <c r="Q152" s="451"/>
      <c r="R152" s="454"/>
      <c r="S152" s="454"/>
      <c r="T152" s="454"/>
      <c r="U152" s="454"/>
      <c r="V152" s="457"/>
      <c r="W152" s="454"/>
      <c r="X152" s="451"/>
      <c r="Y152" s="451"/>
      <c r="Z152" s="451"/>
      <c r="AA152" s="451"/>
      <c r="AB152" s="454"/>
    </row>
    <row r="153" ht="18.0" customHeight="1">
      <c r="A153" s="451"/>
      <c r="B153" s="452"/>
      <c r="C153" s="452"/>
      <c r="D153" s="452"/>
      <c r="E153" s="452"/>
      <c r="F153" s="459"/>
      <c r="G153" s="459"/>
      <c r="H153" s="452"/>
      <c r="I153" s="465"/>
      <c r="J153" s="465"/>
      <c r="K153" s="454"/>
      <c r="L153" s="454"/>
      <c r="M153" s="454"/>
      <c r="N153" s="454"/>
      <c r="O153" s="451"/>
      <c r="P153" s="451"/>
      <c r="Q153" s="451"/>
      <c r="R153" s="454"/>
      <c r="S153" s="454"/>
      <c r="T153" s="454"/>
      <c r="U153" s="454"/>
      <c r="V153" s="457"/>
      <c r="W153" s="454"/>
      <c r="X153" s="451"/>
      <c r="Y153" s="451"/>
      <c r="Z153" s="451"/>
      <c r="AA153" s="451"/>
      <c r="AB153" s="454"/>
    </row>
    <row r="154" ht="18.0" customHeight="1">
      <c r="A154" s="451"/>
      <c r="B154" s="452"/>
      <c r="C154" s="452"/>
      <c r="D154" s="452"/>
      <c r="E154" s="452"/>
      <c r="F154" s="459"/>
      <c r="G154" s="459"/>
      <c r="H154" s="452"/>
      <c r="I154" s="465"/>
      <c r="J154" s="465"/>
      <c r="K154" s="454"/>
      <c r="L154" s="454"/>
      <c r="M154" s="454"/>
      <c r="N154" s="454"/>
      <c r="O154" s="451"/>
      <c r="P154" s="451"/>
      <c r="Q154" s="451"/>
      <c r="R154" s="454"/>
      <c r="S154" s="454"/>
      <c r="T154" s="454"/>
      <c r="U154" s="454"/>
      <c r="V154" s="457"/>
      <c r="W154" s="454"/>
      <c r="X154" s="451"/>
      <c r="Y154" s="451"/>
      <c r="Z154" s="451"/>
      <c r="AA154" s="451"/>
      <c r="AB154" s="454"/>
    </row>
    <row r="155" ht="18.0" customHeight="1">
      <c r="A155" s="451"/>
      <c r="B155" s="452"/>
      <c r="C155" s="452"/>
      <c r="D155" s="452"/>
      <c r="E155" s="452"/>
      <c r="F155" s="459"/>
      <c r="G155" s="459"/>
      <c r="H155" s="452"/>
      <c r="I155" s="465"/>
      <c r="J155" s="465"/>
      <c r="K155" s="454"/>
      <c r="L155" s="454"/>
      <c r="M155" s="454"/>
      <c r="N155" s="454"/>
      <c r="O155" s="451"/>
      <c r="P155" s="451"/>
      <c r="Q155" s="451"/>
      <c r="R155" s="454"/>
      <c r="S155" s="454"/>
      <c r="T155" s="454"/>
      <c r="U155" s="454"/>
      <c r="V155" s="457"/>
      <c r="W155" s="454"/>
      <c r="X155" s="451"/>
      <c r="Y155" s="451"/>
      <c r="Z155" s="451"/>
      <c r="AA155" s="451"/>
      <c r="AB155" s="454"/>
    </row>
    <row r="156" ht="18.0" customHeight="1">
      <c r="A156" s="451"/>
      <c r="B156" s="452"/>
      <c r="C156" s="452"/>
      <c r="D156" s="452"/>
      <c r="E156" s="452"/>
      <c r="F156" s="459"/>
      <c r="G156" s="459"/>
      <c r="H156" s="452"/>
      <c r="I156" s="465"/>
      <c r="J156" s="465"/>
      <c r="K156" s="454"/>
      <c r="L156" s="454"/>
      <c r="M156" s="454"/>
      <c r="N156" s="454"/>
      <c r="O156" s="451"/>
      <c r="P156" s="451"/>
      <c r="Q156" s="451"/>
      <c r="R156" s="454"/>
      <c r="S156" s="454"/>
      <c r="T156" s="454"/>
      <c r="U156" s="454"/>
      <c r="V156" s="457"/>
      <c r="W156" s="454"/>
      <c r="X156" s="451"/>
      <c r="Y156" s="451"/>
      <c r="Z156" s="451"/>
      <c r="AA156" s="451"/>
      <c r="AB156" s="454"/>
    </row>
    <row r="157" ht="18.0" customHeight="1">
      <c r="A157" s="451"/>
      <c r="B157" s="452"/>
      <c r="C157" s="452"/>
      <c r="D157" s="452"/>
      <c r="E157" s="452"/>
      <c r="F157" s="459"/>
      <c r="G157" s="459"/>
      <c r="H157" s="452"/>
      <c r="I157" s="465"/>
      <c r="J157" s="465"/>
      <c r="K157" s="454"/>
      <c r="L157" s="454"/>
      <c r="M157" s="454"/>
      <c r="N157" s="454"/>
      <c r="O157" s="451"/>
      <c r="P157" s="451"/>
      <c r="Q157" s="451"/>
      <c r="R157" s="454"/>
      <c r="S157" s="454"/>
      <c r="T157" s="454"/>
      <c r="U157" s="454"/>
      <c r="V157" s="457"/>
      <c r="W157" s="454"/>
      <c r="X157" s="451"/>
      <c r="Y157" s="451"/>
      <c r="Z157" s="451"/>
      <c r="AA157" s="451"/>
      <c r="AB157" s="454"/>
    </row>
    <row r="158" ht="18.0" customHeight="1">
      <c r="A158" s="451"/>
      <c r="B158" s="452"/>
      <c r="C158" s="452"/>
      <c r="D158" s="452"/>
      <c r="E158" s="452"/>
      <c r="F158" s="459"/>
      <c r="G158" s="459"/>
      <c r="H158" s="452"/>
      <c r="I158" s="465"/>
      <c r="J158" s="465"/>
      <c r="K158" s="454"/>
      <c r="L158" s="454"/>
      <c r="M158" s="454"/>
      <c r="N158" s="454"/>
      <c r="O158" s="451"/>
      <c r="P158" s="451"/>
      <c r="Q158" s="451"/>
      <c r="R158" s="454"/>
      <c r="S158" s="454"/>
      <c r="T158" s="454"/>
      <c r="U158" s="454"/>
      <c r="V158" s="457"/>
      <c r="W158" s="454"/>
      <c r="X158" s="451"/>
      <c r="Y158" s="451"/>
      <c r="Z158" s="451"/>
      <c r="AA158" s="451"/>
      <c r="AB158" s="454"/>
    </row>
    <row r="159" ht="18.0" customHeight="1">
      <c r="A159" s="451"/>
      <c r="B159" s="452"/>
      <c r="C159" s="452"/>
      <c r="D159" s="452"/>
      <c r="E159" s="452"/>
      <c r="F159" s="459"/>
      <c r="G159" s="459"/>
      <c r="H159" s="452"/>
      <c r="I159" s="465"/>
      <c r="J159" s="465"/>
      <c r="K159" s="454"/>
      <c r="L159" s="454"/>
      <c r="M159" s="454"/>
      <c r="N159" s="454"/>
      <c r="O159" s="451"/>
      <c r="P159" s="451"/>
      <c r="Q159" s="451"/>
      <c r="R159" s="454"/>
      <c r="S159" s="454"/>
      <c r="T159" s="454"/>
      <c r="U159" s="454"/>
      <c r="V159" s="457"/>
      <c r="W159" s="454"/>
      <c r="X159" s="451"/>
      <c r="Y159" s="451"/>
      <c r="Z159" s="451"/>
      <c r="AA159" s="451"/>
      <c r="AB159" s="454"/>
    </row>
    <row r="160" ht="18.0" customHeight="1">
      <c r="A160" s="451"/>
      <c r="B160" s="452"/>
      <c r="C160" s="452"/>
      <c r="D160" s="452"/>
      <c r="E160" s="452"/>
      <c r="F160" s="459"/>
      <c r="G160" s="459"/>
      <c r="H160" s="452"/>
      <c r="I160" s="465"/>
      <c r="J160" s="465"/>
      <c r="K160" s="454"/>
      <c r="L160" s="454"/>
      <c r="M160" s="454"/>
      <c r="N160" s="454"/>
      <c r="O160" s="451"/>
      <c r="P160" s="451"/>
      <c r="Q160" s="451"/>
      <c r="R160" s="454"/>
      <c r="S160" s="454"/>
      <c r="T160" s="454"/>
      <c r="U160" s="454"/>
      <c r="V160" s="457"/>
      <c r="W160" s="454"/>
      <c r="X160" s="451"/>
      <c r="Y160" s="451"/>
      <c r="Z160" s="451"/>
      <c r="AA160" s="451"/>
      <c r="AB160" s="454"/>
    </row>
    <row r="161" ht="18.0" customHeight="1">
      <c r="A161" s="451"/>
      <c r="B161" s="452"/>
      <c r="C161" s="452"/>
      <c r="D161" s="452"/>
      <c r="E161" s="452"/>
      <c r="F161" s="459"/>
      <c r="G161" s="459"/>
      <c r="H161" s="452"/>
      <c r="I161" s="465"/>
      <c r="J161" s="465"/>
      <c r="K161" s="454"/>
      <c r="L161" s="454"/>
      <c r="M161" s="454"/>
      <c r="N161" s="454"/>
      <c r="O161" s="451"/>
      <c r="P161" s="451"/>
      <c r="Q161" s="451"/>
      <c r="R161" s="454"/>
      <c r="S161" s="454"/>
      <c r="T161" s="454"/>
      <c r="U161" s="454"/>
      <c r="V161" s="457"/>
      <c r="W161" s="454"/>
      <c r="X161" s="451"/>
      <c r="Y161" s="451"/>
      <c r="Z161" s="451"/>
      <c r="AA161" s="451"/>
      <c r="AB161" s="454"/>
    </row>
    <row r="162" ht="18.0" customHeight="1">
      <c r="A162" s="451"/>
      <c r="B162" s="452"/>
      <c r="C162" s="452"/>
      <c r="D162" s="452"/>
      <c r="E162" s="452"/>
      <c r="F162" s="459"/>
      <c r="G162" s="459"/>
      <c r="H162" s="452"/>
      <c r="I162" s="465"/>
      <c r="J162" s="465"/>
      <c r="K162" s="454"/>
      <c r="L162" s="454"/>
      <c r="M162" s="454"/>
      <c r="N162" s="454"/>
      <c r="O162" s="451"/>
      <c r="P162" s="451"/>
      <c r="Q162" s="451"/>
      <c r="R162" s="454"/>
      <c r="S162" s="454"/>
      <c r="T162" s="454"/>
      <c r="U162" s="454"/>
      <c r="V162" s="457"/>
      <c r="W162" s="454"/>
      <c r="X162" s="451"/>
      <c r="Y162" s="451"/>
      <c r="Z162" s="451"/>
      <c r="AA162" s="451"/>
      <c r="AB162" s="454"/>
    </row>
    <row r="163" ht="18.0" customHeight="1">
      <c r="A163" s="451"/>
      <c r="B163" s="452"/>
      <c r="C163" s="452"/>
      <c r="D163" s="452"/>
      <c r="E163" s="452"/>
      <c r="F163" s="459"/>
      <c r="G163" s="459"/>
      <c r="H163" s="452"/>
      <c r="I163" s="465"/>
      <c r="J163" s="465"/>
      <c r="K163" s="454"/>
      <c r="L163" s="454"/>
      <c r="M163" s="454"/>
      <c r="N163" s="454"/>
      <c r="O163" s="451"/>
      <c r="P163" s="451"/>
      <c r="Q163" s="451"/>
      <c r="R163" s="454"/>
      <c r="S163" s="454"/>
      <c r="T163" s="454"/>
      <c r="U163" s="454"/>
      <c r="V163" s="457"/>
      <c r="W163" s="454"/>
      <c r="X163" s="451"/>
      <c r="Y163" s="451"/>
      <c r="Z163" s="451"/>
      <c r="AA163" s="451"/>
      <c r="AB163" s="454"/>
    </row>
    <row r="164" ht="18.0" customHeight="1">
      <c r="A164" s="451"/>
      <c r="B164" s="452"/>
      <c r="C164" s="452"/>
      <c r="D164" s="452"/>
      <c r="E164" s="452"/>
      <c r="F164" s="459"/>
      <c r="G164" s="459"/>
      <c r="H164" s="452"/>
      <c r="I164" s="465"/>
      <c r="J164" s="465"/>
      <c r="K164" s="454"/>
      <c r="L164" s="454"/>
      <c r="M164" s="454"/>
      <c r="N164" s="454"/>
      <c r="O164" s="451"/>
      <c r="P164" s="451"/>
      <c r="Q164" s="451"/>
      <c r="R164" s="454"/>
      <c r="S164" s="454"/>
      <c r="T164" s="454"/>
      <c r="U164" s="454"/>
      <c r="V164" s="457"/>
      <c r="W164" s="454"/>
      <c r="X164" s="451"/>
      <c r="Y164" s="451"/>
      <c r="Z164" s="451"/>
      <c r="AA164" s="451"/>
      <c r="AB164" s="454"/>
    </row>
    <row r="165" ht="18.0" customHeight="1">
      <c r="A165" s="451"/>
      <c r="B165" s="452"/>
      <c r="C165" s="452"/>
      <c r="D165" s="452"/>
      <c r="E165" s="452"/>
      <c r="F165" s="459"/>
      <c r="G165" s="459"/>
      <c r="H165" s="452"/>
      <c r="I165" s="465"/>
      <c r="J165" s="465"/>
      <c r="K165" s="454"/>
      <c r="L165" s="454"/>
      <c r="M165" s="454"/>
      <c r="N165" s="454"/>
      <c r="O165" s="451"/>
      <c r="P165" s="451"/>
      <c r="Q165" s="451"/>
      <c r="R165" s="454"/>
      <c r="S165" s="454"/>
      <c r="T165" s="454"/>
      <c r="U165" s="454"/>
      <c r="V165" s="457"/>
      <c r="W165" s="454"/>
      <c r="X165" s="451"/>
      <c r="Y165" s="451"/>
      <c r="Z165" s="451"/>
      <c r="AA165" s="451"/>
      <c r="AB165" s="454"/>
    </row>
    <row r="166" ht="18.0" customHeight="1">
      <c r="A166" s="451"/>
      <c r="B166" s="452"/>
      <c r="C166" s="452"/>
      <c r="D166" s="452"/>
      <c r="E166" s="452"/>
      <c r="F166" s="459"/>
      <c r="G166" s="459"/>
      <c r="H166" s="452"/>
      <c r="I166" s="465"/>
      <c r="J166" s="465"/>
      <c r="K166" s="454"/>
      <c r="L166" s="454"/>
      <c r="M166" s="454"/>
      <c r="N166" s="454"/>
      <c r="O166" s="451"/>
      <c r="P166" s="451"/>
      <c r="Q166" s="451"/>
      <c r="R166" s="454"/>
      <c r="S166" s="454"/>
      <c r="T166" s="454"/>
      <c r="U166" s="454"/>
      <c r="V166" s="457"/>
      <c r="W166" s="454"/>
      <c r="X166" s="451"/>
      <c r="Y166" s="451"/>
      <c r="Z166" s="451"/>
      <c r="AA166" s="451"/>
      <c r="AB166" s="454"/>
    </row>
    <row r="167" ht="18.0" customHeight="1">
      <c r="A167" s="451"/>
      <c r="B167" s="452"/>
      <c r="C167" s="452"/>
      <c r="D167" s="452"/>
      <c r="E167" s="452"/>
      <c r="F167" s="459"/>
      <c r="G167" s="459"/>
      <c r="H167" s="452"/>
      <c r="I167" s="465"/>
      <c r="J167" s="465"/>
      <c r="K167" s="454"/>
      <c r="L167" s="454"/>
      <c r="M167" s="454"/>
      <c r="N167" s="454"/>
      <c r="O167" s="451"/>
      <c r="P167" s="451"/>
      <c r="Q167" s="451"/>
      <c r="R167" s="454"/>
      <c r="S167" s="454"/>
      <c r="T167" s="454"/>
      <c r="U167" s="454"/>
      <c r="V167" s="457"/>
      <c r="W167" s="454"/>
      <c r="X167" s="451"/>
      <c r="Y167" s="451"/>
      <c r="Z167" s="451"/>
      <c r="AA167" s="451"/>
      <c r="AB167" s="454"/>
    </row>
    <row r="168" ht="18.0" customHeight="1">
      <c r="A168" s="451"/>
      <c r="B168" s="452"/>
      <c r="C168" s="452"/>
      <c r="D168" s="452"/>
      <c r="E168" s="452"/>
      <c r="F168" s="459"/>
      <c r="G168" s="459"/>
      <c r="H168" s="452"/>
      <c r="I168" s="465"/>
      <c r="J168" s="465"/>
      <c r="K168" s="454"/>
      <c r="L168" s="454"/>
      <c r="M168" s="454"/>
      <c r="N168" s="454"/>
      <c r="O168" s="451"/>
      <c r="P168" s="451"/>
      <c r="Q168" s="451"/>
      <c r="R168" s="454"/>
      <c r="S168" s="454"/>
      <c r="T168" s="454"/>
      <c r="U168" s="454"/>
      <c r="V168" s="457"/>
      <c r="W168" s="454"/>
      <c r="X168" s="451"/>
      <c r="Y168" s="451"/>
      <c r="Z168" s="451"/>
      <c r="AA168" s="451"/>
      <c r="AB168" s="454"/>
    </row>
    <row r="169" ht="18.0" customHeight="1">
      <c r="A169" s="451"/>
      <c r="B169" s="452"/>
      <c r="C169" s="452"/>
      <c r="D169" s="452"/>
      <c r="E169" s="452"/>
      <c r="F169" s="459"/>
      <c r="G169" s="459"/>
      <c r="H169" s="452"/>
      <c r="I169" s="465"/>
      <c r="J169" s="465"/>
      <c r="K169" s="454"/>
      <c r="L169" s="454"/>
      <c r="M169" s="454"/>
      <c r="N169" s="454"/>
      <c r="O169" s="451"/>
      <c r="P169" s="451"/>
      <c r="Q169" s="451"/>
      <c r="R169" s="454"/>
      <c r="S169" s="454"/>
      <c r="T169" s="454"/>
      <c r="U169" s="454"/>
      <c r="V169" s="457"/>
      <c r="W169" s="454"/>
      <c r="X169" s="451"/>
      <c r="Y169" s="451"/>
      <c r="Z169" s="451"/>
      <c r="AA169" s="451"/>
      <c r="AB169" s="454"/>
    </row>
    <row r="170" ht="18.0" customHeight="1">
      <c r="A170" s="451"/>
      <c r="B170" s="452"/>
      <c r="C170" s="452"/>
      <c r="D170" s="452"/>
      <c r="E170" s="452"/>
      <c r="F170" s="459"/>
      <c r="G170" s="459"/>
      <c r="H170" s="452"/>
      <c r="I170" s="465"/>
      <c r="J170" s="465"/>
      <c r="K170" s="454"/>
      <c r="L170" s="454"/>
      <c r="M170" s="454"/>
      <c r="N170" s="454"/>
      <c r="O170" s="451"/>
      <c r="P170" s="451"/>
      <c r="Q170" s="451"/>
      <c r="R170" s="454"/>
      <c r="S170" s="454"/>
      <c r="T170" s="454"/>
      <c r="U170" s="454"/>
      <c r="V170" s="457"/>
      <c r="W170" s="454"/>
      <c r="X170" s="451"/>
      <c r="Y170" s="451"/>
      <c r="Z170" s="451"/>
      <c r="AA170" s="451"/>
      <c r="AB170" s="454"/>
    </row>
    <row r="171" ht="18.0" customHeight="1">
      <c r="A171" s="451"/>
      <c r="B171" s="452"/>
      <c r="C171" s="452"/>
      <c r="D171" s="452"/>
      <c r="E171" s="452"/>
      <c r="F171" s="459"/>
      <c r="G171" s="459"/>
      <c r="H171" s="452"/>
      <c r="I171" s="465"/>
      <c r="J171" s="465"/>
      <c r="K171" s="454"/>
      <c r="L171" s="454"/>
      <c r="M171" s="454"/>
      <c r="N171" s="454"/>
      <c r="O171" s="451"/>
      <c r="P171" s="451"/>
      <c r="Q171" s="451"/>
      <c r="R171" s="454"/>
      <c r="S171" s="454"/>
      <c r="T171" s="454"/>
      <c r="U171" s="454"/>
      <c r="V171" s="457"/>
      <c r="W171" s="454"/>
      <c r="X171" s="451"/>
      <c r="Y171" s="451"/>
      <c r="Z171" s="451"/>
      <c r="AA171" s="451"/>
      <c r="AB171" s="454"/>
    </row>
    <row r="172" ht="18.0" customHeight="1">
      <c r="A172" s="451"/>
      <c r="B172" s="452"/>
      <c r="C172" s="452"/>
      <c r="D172" s="452"/>
      <c r="E172" s="452"/>
      <c r="F172" s="459"/>
      <c r="G172" s="459"/>
      <c r="H172" s="452"/>
      <c r="I172" s="465"/>
      <c r="J172" s="465"/>
      <c r="K172" s="454"/>
      <c r="L172" s="454"/>
      <c r="M172" s="454"/>
      <c r="N172" s="454"/>
      <c r="O172" s="451"/>
      <c r="P172" s="451"/>
      <c r="Q172" s="451"/>
      <c r="R172" s="454"/>
      <c r="S172" s="454"/>
      <c r="T172" s="454"/>
      <c r="U172" s="454"/>
      <c r="V172" s="457"/>
      <c r="W172" s="454"/>
      <c r="X172" s="451"/>
      <c r="Y172" s="451"/>
      <c r="Z172" s="451"/>
      <c r="AA172" s="451"/>
      <c r="AB172" s="454"/>
    </row>
    <row r="173" ht="18.0" customHeight="1">
      <c r="A173" s="451"/>
      <c r="B173" s="452"/>
      <c r="C173" s="452"/>
      <c r="D173" s="452"/>
      <c r="E173" s="452"/>
      <c r="F173" s="459"/>
      <c r="G173" s="459"/>
      <c r="H173" s="452"/>
      <c r="I173" s="465"/>
      <c r="J173" s="465"/>
      <c r="K173" s="454"/>
      <c r="L173" s="454"/>
      <c r="M173" s="454"/>
      <c r="N173" s="454"/>
      <c r="O173" s="451"/>
      <c r="P173" s="451"/>
      <c r="Q173" s="451"/>
      <c r="R173" s="454"/>
      <c r="S173" s="454"/>
      <c r="T173" s="454"/>
      <c r="U173" s="454"/>
      <c r="V173" s="457"/>
      <c r="W173" s="454"/>
      <c r="X173" s="451"/>
      <c r="Y173" s="451"/>
      <c r="Z173" s="451"/>
      <c r="AA173" s="451"/>
      <c r="AB173" s="454"/>
    </row>
    <row r="174" ht="18.0" customHeight="1">
      <c r="A174" s="451"/>
      <c r="B174" s="452"/>
      <c r="C174" s="452"/>
      <c r="D174" s="452"/>
      <c r="E174" s="452"/>
      <c r="F174" s="459"/>
      <c r="G174" s="459"/>
      <c r="H174" s="452"/>
      <c r="I174" s="465"/>
      <c r="J174" s="465"/>
      <c r="K174" s="454"/>
      <c r="L174" s="454"/>
      <c r="M174" s="454"/>
      <c r="N174" s="454"/>
      <c r="O174" s="451"/>
      <c r="P174" s="451"/>
      <c r="Q174" s="451"/>
      <c r="R174" s="454"/>
      <c r="S174" s="454"/>
      <c r="T174" s="454"/>
      <c r="U174" s="454"/>
      <c r="V174" s="457"/>
      <c r="W174" s="454"/>
      <c r="X174" s="451"/>
      <c r="Y174" s="451"/>
      <c r="Z174" s="451"/>
      <c r="AA174" s="451"/>
      <c r="AB174" s="454"/>
    </row>
    <row r="175" ht="18.0" customHeight="1">
      <c r="A175" s="451"/>
      <c r="B175" s="452"/>
      <c r="C175" s="452"/>
      <c r="D175" s="452"/>
      <c r="E175" s="452"/>
      <c r="F175" s="459"/>
      <c r="G175" s="459"/>
      <c r="H175" s="452"/>
      <c r="I175" s="465"/>
      <c r="J175" s="465"/>
      <c r="K175" s="454"/>
      <c r="L175" s="454"/>
      <c r="M175" s="454"/>
      <c r="N175" s="454"/>
      <c r="O175" s="451"/>
      <c r="P175" s="451"/>
      <c r="Q175" s="451"/>
      <c r="R175" s="454"/>
      <c r="S175" s="454"/>
      <c r="T175" s="454"/>
      <c r="U175" s="454"/>
      <c r="V175" s="457"/>
      <c r="W175" s="454"/>
      <c r="X175" s="451"/>
      <c r="Y175" s="451"/>
      <c r="Z175" s="451"/>
      <c r="AA175" s="451"/>
      <c r="AB175" s="454"/>
    </row>
    <row r="176" ht="18.0" customHeight="1">
      <c r="A176" s="451"/>
      <c r="B176" s="452"/>
      <c r="C176" s="452"/>
      <c r="D176" s="452"/>
      <c r="E176" s="452"/>
      <c r="F176" s="459"/>
      <c r="G176" s="459"/>
      <c r="H176" s="452"/>
      <c r="I176" s="465"/>
      <c r="J176" s="465"/>
      <c r="K176" s="454"/>
      <c r="L176" s="454"/>
      <c r="M176" s="454"/>
      <c r="N176" s="454"/>
      <c r="O176" s="451"/>
      <c r="P176" s="451"/>
      <c r="Q176" s="451"/>
      <c r="R176" s="454"/>
      <c r="S176" s="454"/>
      <c r="T176" s="454"/>
      <c r="U176" s="454"/>
      <c r="V176" s="457"/>
      <c r="W176" s="454"/>
      <c r="X176" s="451"/>
      <c r="Y176" s="451"/>
      <c r="Z176" s="451"/>
      <c r="AA176" s="451"/>
      <c r="AB176" s="454"/>
    </row>
    <row r="177" ht="18.0" customHeight="1">
      <c r="A177" s="451"/>
      <c r="B177" s="452"/>
      <c r="C177" s="452"/>
      <c r="D177" s="452"/>
      <c r="E177" s="452"/>
      <c r="F177" s="459"/>
      <c r="G177" s="459"/>
      <c r="H177" s="452"/>
      <c r="I177" s="465"/>
      <c r="J177" s="465"/>
      <c r="K177" s="454"/>
      <c r="L177" s="454"/>
      <c r="M177" s="454"/>
      <c r="N177" s="454"/>
      <c r="O177" s="451"/>
      <c r="P177" s="451"/>
      <c r="Q177" s="451"/>
      <c r="R177" s="454"/>
      <c r="S177" s="454"/>
      <c r="T177" s="454"/>
      <c r="U177" s="454"/>
      <c r="V177" s="457"/>
      <c r="W177" s="454"/>
      <c r="X177" s="451"/>
      <c r="Y177" s="451"/>
      <c r="Z177" s="451"/>
      <c r="AA177" s="451"/>
      <c r="AB177" s="454"/>
    </row>
    <row r="178" ht="18.0" customHeight="1">
      <c r="A178" s="451"/>
      <c r="B178" s="452"/>
      <c r="C178" s="452"/>
      <c r="D178" s="452"/>
      <c r="E178" s="452"/>
      <c r="F178" s="459"/>
      <c r="G178" s="459"/>
      <c r="H178" s="452"/>
      <c r="I178" s="465"/>
      <c r="J178" s="465"/>
      <c r="K178" s="454"/>
      <c r="L178" s="454"/>
      <c r="M178" s="454"/>
      <c r="N178" s="454"/>
      <c r="O178" s="451"/>
      <c r="P178" s="451"/>
      <c r="Q178" s="451"/>
      <c r="R178" s="454"/>
      <c r="S178" s="454"/>
      <c r="T178" s="454"/>
      <c r="U178" s="454"/>
      <c r="V178" s="457"/>
      <c r="W178" s="454"/>
      <c r="X178" s="451"/>
      <c r="Y178" s="451"/>
      <c r="Z178" s="451"/>
      <c r="AA178" s="451"/>
      <c r="AB178" s="454"/>
    </row>
    <row r="179" ht="18.0" customHeight="1">
      <c r="A179" s="451"/>
      <c r="B179" s="452"/>
      <c r="C179" s="452"/>
      <c r="D179" s="452"/>
      <c r="E179" s="452"/>
      <c r="F179" s="459"/>
      <c r="G179" s="459"/>
      <c r="H179" s="452"/>
      <c r="I179" s="465"/>
      <c r="J179" s="465"/>
      <c r="K179" s="454"/>
      <c r="L179" s="454"/>
      <c r="M179" s="454"/>
      <c r="N179" s="454"/>
      <c r="O179" s="451"/>
      <c r="P179" s="451"/>
      <c r="Q179" s="451"/>
      <c r="R179" s="454"/>
      <c r="S179" s="454"/>
      <c r="T179" s="454"/>
      <c r="U179" s="454"/>
      <c r="V179" s="457"/>
      <c r="W179" s="454"/>
      <c r="X179" s="451"/>
      <c r="Y179" s="451"/>
      <c r="Z179" s="451"/>
      <c r="AA179" s="451"/>
      <c r="AB179" s="454"/>
    </row>
    <row r="180" ht="18.0" customHeight="1">
      <c r="A180" s="451"/>
      <c r="B180" s="452"/>
      <c r="C180" s="452"/>
      <c r="D180" s="452"/>
      <c r="E180" s="452"/>
      <c r="F180" s="459"/>
      <c r="G180" s="459"/>
      <c r="H180" s="452"/>
      <c r="I180" s="465"/>
      <c r="J180" s="465"/>
      <c r="K180" s="454"/>
      <c r="L180" s="454"/>
      <c r="M180" s="454"/>
      <c r="N180" s="454"/>
      <c r="O180" s="451"/>
      <c r="P180" s="451"/>
      <c r="Q180" s="451"/>
      <c r="R180" s="454"/>
      <c r="S180" s="454"/>
      <c r="T180" s="454"/>
      <c r="U180" s="454"/>
      <c r="V180" s="457"/>
      <c r="W180" s="454"/>
      <c r="X180" s="451"/>
      <c r="Y180" s="451"/>
      <c r="Z180" s="451"/>
      <c r="AA180" s="451"/>
      <c r="AB180" s="454"/>
    </row>
    <row r="181" ht="18.0" customHeight="1">
      <c r="A181" s="451"/>
      <c r="B181" s="452"/>
      <c r="C181" s="452"/>
      <c r="D181" s="452"/>
      <c r="E181" s="452"/>
      <c r="F181" s="459"/>
      <c r="G181" s="459"/>
      <c r="H181" s="452"/>
      <c r="I181" s="465"/>
      <c r="J181" s="465"/>
      <c r="K181" s="454"/>
      <c r="L181" s="454"/>
      <c r="M181" s="454"/>
      <c r="N181" s="454"/>
      <c r="O181" s="451"/>
      <c r="P181" s="451"/>
      <c r="Q181" s="451"/>
      <c r="R181" s="454"/>
      <c r="S181" s="454"/>
      <c r="T181" s="454"/>
      <c r="U181" s="454"/>
      <c r="V181" s="457"/>
      <c r="W181" s="454"/>
      <c r="X181" s="451"/>
      <c r="Y181" s="451"/>
      <c r="Z181" s="451"/>
      <c r="AA181" s="451"/>
      <c r="AB181" s="454"/>
    </row>
    <row r="182" ht="18.0" customHeight="1">
      <c r="A182" s="451"/>
      <c r="B182" s="452"/>
      <c r="C182" s="452"/>
      <c r="D182" s="452"/>
      <c r="E182" s="452"/>
      <c r="F182" s="459"/>
      <c r="G182" s="459"/>
      <c r="H182" s="452"/>
      <c r="I182" s="465"/>
      <c r="J182" s="465"/>
      <c r="K182" s="454"/>
      <c r="L182" s="454"/>
      <c r="M182" s="454"/>
      <c r="N182" s="454"/>
      <c r="O182" s="451"/>
      <c r="P182" s="451"/>
      <c r="Q182" s="451"/>
      <c r="R182" s="454"/>
      <c r="S182" s="454"/>
      <c r="T182" s="454"/>
      <c r="U182" s="454"/>
      <c r="V182" s="457"/>
      <c r="W182" s="454"/>
      <c r="X182" s="451"/>
      <c r="Y182" s="451"/>
      <c r="Z182" s="451"/>
      <c r="AA182" s="451"/>
      <c r="AB182" s="454"/>
    </row>
    <row r="183" ht="18.0" customHeight="1">
      <c r="A183" s="451"/>
      <c r="B183" s="452"/>
      <c r="C183" s="452"/>
      <c r="D183" s="452"/>
      <c r="E183" s="452"/>
      <c r="F183" s="459"/>
      <c r="G183" s="459"/>
      <c r="H183" s="452"/>
      <c r="I183" s="465"/>
      <c r="J183" s="465"/>
      <c r="K183" s="454"/>
      <c r="L183" s="454"/>
      <c r="M183" s="454"/>
      <c r="N183" s="454"/>
      <c r="O183" s="451"/>
      <c r="P183" s="451"/>
      <c r="Q183" s="451"/>
      <c r="R183" s="454"/>
      <c r="S183" s="454"/>
      <c r="T183" s="454"/>
      <c r="U183" s="454"/>
      <c r="V183" s="457"/>
      <c r="W183" s="454"/>
      <c r="X183" s="451"/>
      <c r="Y183" s="451"/>
      <c r="Z183" s="451"/>
      <c r="AA183" s="451"/>
      <c r="AB183" s="454"/>
    </row>
    <row r="184" ht="18.0" customHeight="1">
      <c r="A184" s="451"/>
      <c r="B184" s="452"/>
      <c r="C184" s="452"/>
      <c r="D184" s="452"/>
      <c r="E184" s="452"/>
      <c r="F184" s="459"/>
      <c r="G184" s="459"/>
      <c r="H184" s="452"/>
      <c r="I184" s="465"/>
      <c r="J184" s="465"/>
      <c r="K184" s="454"/>
      <c r="L184" s="454"/>
      <c r="M184" s="454"/>
      <c r="N184" s="454"/>
      <c r="O184" s="451"/>
      <c r="P184" s="451"/>
      <c r="Q184" s="451"/>
      <c r="R184" s="454"/>
      <c r="S184" s="454"/>
      <c r="T184" s="454"/>
      <c r="U184" s="454"/>
      <c r="V184" s="457"/>
      <c r="W184" s="454"/>
      <c r="X184" s="451"/>
      <c r="Y184" s="451"/>
      <c r="Z184" s="451"/>
      <c r="AA184" s="451"/>
      <c r="AB184" s="454"/>
    </row>
    <row r="185" ht="18.0" customHeight="1">
      <c r="A185" s="451"/>
      <c r="B185" s="452"/>
      <c r="C185" s="452"/>
      <c r="D185" s="452"/>
      <c r="E185" s="452"/>
      <c r="F185" s="459"/>
      <c r="G185" s="459"/>
      <c r="H185" s="452"/>
      <c r="I185" s="465"/>
      <c r="J185" s="465"/>
      <c r="K185" s="454"/>
      <c r="L185" s="454"/>
      <c r="M185" s="454"/>
      <c r="N185" s="454"/>
      <c r="O185" s="451"/>
      <c r="P185" s="451"/>
      <c r="Q185" s="451"/>
      <c r="R185" s="454"/>
      <c r="S185" s="454"/>
      <c r="T185" s="454"/>
      <c r="U185" s="454"/>
      <c r="V185" s="457"/>
      <c r="W185" s="454"/>
      <c r="X185" s="451"/>
      <c r="Y185" s="451"/>
      <c r="Z185" s="451"/>
      <c r="AA185" s="451"/>
      <c r="AB185" s="454"/>
    </row>
    <row r="186" ht="18.0" customHeight="1">
      <c r="A186" s="451"/>
      <c r="B186" s="452"/>
      <c r="C186" s="452"/>
      <c r="D186" s="452"/>
      <c r="E186" s="452"/>
      <c r="F186" s="459"/>
      <c r="G186" s="459"/>
      <c r="H186" s="452"/>
      <c r="I186" s="465"/>
      <c r="J186" s="465"/>
      <c r="K186" s="454"/>
      <c r="L186" s="454"/>
      <c r="M186" s="454"/>
      <c r="N186" s="454"/>
      <c r="O186" s="451"/>
      <c r="P186" s="451"/>
      <c r="Q186" s="451"/>
      <c r="R186" s="454"/>
      <c r="S186" s="454"/>
      <c r="T186" s="454"/>
      <c r="U186" s="454"/>
      <c r="V186" s="457"/>
      <c r="W186" s="454"/>
      <c r="X186" s="451"/>
      <c r="Y186" s="451"/>
      <c r="Z186" s="451"/>
      <c r="AA186" s="451"/>
      <c r="AB186" s="454"/>
    </row>
    <row r="187" ht="18.0" customHeight="1">
      <c r="A187" s="451"/>
      <c r="B187" s="452"/>
      <c r="C187" s="452"/>
      <c r="D187" s="452"/>
      <c r="E187" s="452"/>
      <c r="F187" s="459"/>
      <c r="G187" s="459"/>
      <c r="H187" s="452"/>
      <c r="I187" s="465"/>
      <c r="J187" s="465"/>
      <c r="K187" s="454"/>
      <c r="L187" s="454"/>
      <c r="M187" s="454"/>
      <c r="N187" s="454"/>
      <c r="O187" s="451"/>
      <c r="P187" s="451"/>
      <c r="Q187" s="451"/>
      <c r="R187" s="454"/>
      <c r="S187" s="454"/>
      <c r="T187" s="454"/>
      <c r="U187" s="454"/>
      <c r="V187" s="457"/>
      <c r="W187" s="454"/>
      <c r="X187" s="451"/>
      <c r="Y187" s="451"/>
      <c r="Z187" s="451"/>
      <c r="AA187" s="451"/>
      <c r="AB187" s="454"/>
    </row>
    <row r="188" ht="18.0" customHeight="1">
      <c r="A188" s="451"/>
      <c r="B188" s="452"/>
      <c r="C188" s="452"/>
      <c r="D188" s="452"/>
      <c r="E188" s="452"/>
      <c r="F188" s="459"/>
      <c r="G188" s="459"/>
      <c r="H188" s="452"/>
      <c r="I188" s="465"/>
      <c r="J188" s="465"/>
      <c r="K188" s="454"/>
      <c r="L188" s="454"/>
      <c r="M188" s="454"/>
      <c r="N188" s="454"/>
      <c r="O188" s="451"/>
      <c r="P188" s="451"/>
      <c r="Q188" s="451"/>
      <c r="R188" s="454"/>
      <c r="S188" s="454"/>
      <c r="T188" s="454"/>
      <c r="U188" s="454"/>
      <c r="V188" s="457"/>
      <c r="W188" s="454"/>
      <c r="X188" s="451"/>
      <c r="Y188" s="451"/>
      <c r="Z188" s="451"/>
      <c r="AA188" s="451"/>
      <c r="AB188" s="454"/>
    </row>
    <row r="189" ht="18.0" customHeight="1">
      <c r="A189" s="451"/>
      <c r="B189" s="452"/>
      <c r="C189" s="452"/>
      <c r="D189" s="452"/>
      <c r="E189" s="452"/>
      <c r="F189" s="459"/>
      <c r="G189" s="459"/>
      <c r="H189" s="452"/>
      <c r="I189" s="465"/>
      <c r="J189" s="465"/>
      <c r="K189" s="454"/>
      <c r="L189" s="454"/>
      <c r="M189" s="454"/>
      <c r="N189" s="454"/>
      <c r="O189" s="451"/>
      <c r="P189" s="451"/>
      <c r="Q189" s="451"/>
      <c r="R189" s="454"/>
      <c r="S189" s="454"/>
      <c r="T189" s="454"/>
      <c r="U189" s="454"/>
      <c r="V189" s="457"/>
      <c r="W189" s="454"/>
      <c r="X189" s="451"/>
      <c r="Y189" s="451"/>
      <c r="Z189" s="451"/>
      <c r="AA189" s="451"/>
      <c r="AB189" s="454"/>
    </row>
    <row r="190" ht="18.0" customHeight="1">
      <c r="A190" s="451"/>
      <c r="B190" s="452"/>
      <c r="C190" s="452"/>
      <c r="D190" s="452"/>
      <c r="E190" s="452"/>
      <c r="F190" s="459"/>
      <c r="G190" s="459"/>
      <c r="H190" s="452"/>
      <c r="I190" s="465"/>
      <c r="J190" s="465"/>
      <c r="K190" s="454"/>
      <c r="L190" s="454"/>
      <c r="M190" s="454"/>
      <c r="N190" s="454"/>
      <c r="O190" s="451"/>
      <c r="P190" s="451"/>
      <c r="Q190" s="451"/>
      <c r="R190" s="454"/>
      <c r="S190" s="454"/>
      <c r="T190" s="454"/>
      <c r="U190" s="454"/>
      <c r="V190" s="457"/>
      <c r="W190" s="454"/>
      <c r="X190" s="451"/>
      <c r="Y190" s="451"/>
      <c r="Z190" s="451"/>
      <c r="AA190" s="451"/>
      <c r="AB190" s="454"/>
    </row>
    <row r="191" ht="18.0" customHeight="1">
      <c r="A191" s="451"/>
      <c r="B191" s="452"/>
      <c r="C191" s="452"/>
      <c r="D191" s="452"/>
      <c r="E191" s="452"/>
      <c r="F191" s="459"/>
      <c r="G191" s="459"/>
      <c r="H191" s="452"/>
      <c r="I191" s="465"/>
      <c r="J191" s="465"/>
      <c r="K191" s="454"/>
      <c r="L191" s="454"/>
      <c r="M191" s="454"/>
      <c r="N191" s="454"/>
      <c r="O191" s="451"/>
      <c r="P191" s="451"/>
      <c r="Q191" s="451"/>
      <c r="R191" s="454"/>
      <c r="S191" s="454"/>
      <c r="T191" s="454"/>
      <c r="U191" s="454"/>
      <c r="V191" s="457"/>
      <c r="W191" s="454"/>
      <c r="X191" s="451"/>
      <c r="Y191" s="451"/>
      <c r="Z191" s="451"/>
      <c r="AA191" s="451"/>
      <c r="AB191" s="454"/>
    </row>
    <row r="192" ht="18.0" customHeight="1">
      <c r="A192" s="451"/>
      <c r="B192" s="452"/>
      <c r="C192" s="452"/>
      <c r="D192" s="452"/>
      <c r="E192" s="452"/>
      <c r="F192" s="459"/>
      <c r="G192" s="459"/>
      <c r="H192" s="452"/>
      <c r="I192" s="465"/>
      <c r="J192" s="465"/>
      <c r="K192" s="454"/>
      <c r="L192" s="454"/>
      <c r="M192" s="454"/>
      <c r="N192" s="454"/>
      <c r="O192" s="451"/>
      <c r="P192" s="451"/>
      <c r="Q192" s="451"/>
      <c r="R192" s="454"/>
      <c r="S192" s="454"/>
      <c r="T192" s="454"/>
      <c r="U192" s="454"/>
      <c r="V192" s="457"/>
      <c r="W192" s="454"/>
      <c r="X192" s="451"/>
      <c r="Y192" s="451"/>
      <c r="Z192" s="451"/>
      <c r="AA192" s="451"/>
      <c r="AB192" s="454"/>
    </row>
    <row r="193" ht="18.0" customHeight="1">
      <c r="A193" s="451"/>
      <c r="B193" s="452"/>
      <c r="C193" s="452"/>
      <c r="D193" s="452"/>
      <c r="E193" s="452"/>
      <c r="F193" s="459"/>
      <c r="G193" s="459"/>
      <c r="H193" s="452"/>
      <c r="I193" s="465"/>
      <c r="J193" s="465"/>
      <c r="K193" s="454"/>
      <c r="L193" s="454"/>
      <c r="M193" s="454"/>
      <c r="N193" s="454"/>
      <c r="O193" s="451"/>
      <c r="P193" s="451"/>
      <c r="Q193" s="451"/>
      <c r="R193" s="454"/>
      <c r="S193" s="454"/>
      <c r="T193" s="454"/>
      <c r="U193" s="454"/>
      <c r="V193" s="457"/>
      <c r="W193" s="454"/>
      <c r="X193" s="451"/>
      <c r="Y193" s="451"/>
      <c r="Z193" s="451"/>
      <c r="AA193" s="451"/>
      <c r="AB193" s="454"/>
    </row>
    <row r="194" ht="18.0" customHeight="1">
      <c r="A194" s="451"/>
      <c r="B194" s="452"/>
      <c r="C194" s="452"/>
      <c r="D194" s="452"/>
      <c r="E194" s="452"/>
      <c r="F194" s="459"/>
      <c r="G194" s="459"/>
      <c r="H194" s="452"/>
      <c r="I194" s="465"/>
      <c r="J194" s="465"/>
      <c r="K194" s="454"/>
      <c r="L194" s="454"/>
      <c r="M194" s="454"/>
      <c r="N194" s="454"/>
      <c r="O194" s="451"/>
      <c r="P194" s="451"/>
      <c r="Q194" s="451"/>
      <c r="R194" s="454"/>
      <c r="S194" s="454"/>
      <c r="T194" s="454"/>
      <c r="U194" s="454"/>
      <c r="V194" s="457"/>
      <c r="W194" s="454"/>
      <c r="X194" s="451"/>
      <c r="Y194" s="451"/>
      <c r="Z194" s="451"/>
      <c r="AA194" s="451"/>
      <c r="AB194" s="454"/>
    </row>
    <row r="195" ht="18.0" customHeight="1">
      <c r="A195" s="451"/>
      <c r="B195" s="452"/>
      <c r="C195" s="452"/>
      <c r="D195" s="452"/>
      <c r="E195" s="452"/>
      <c r="F195" s="459"/>
      <c r="G195" s="459"/>
      <c r="H195" s="452"/>
      <c r="I195" s="465"/>
      <c r="J195" s="465"/>
      <c r="K195" s="454"/>
      <c r="L195" s="454"/>
      <c r="M195" s="454"/>
      <c r="N195" s="454"/>
      <c r="O195" s="451"/>
      <c r="P195" s="451"/>
      <c r="Q195" s="451"/>
      <c r="R195" s="454"/>
      <c r="S195" s="454"/>
      <c r="T195" s="454"/>
      <c r="U195" s="454"/>
      <c r="V195" s="457"/>
      <c r="W195" s="454"/>
      <c r="X195" s="451"/>
      <c r="Y195" s="451"/>
      <c r="Z195" s="451"/>
      <c r="AA195" s="451"/>
      <c r="AB195" s="454"/>
    </row>
    <row r="196" ht="18.0" customHeight="1">
      <c r="A196" s="451"/>
      <c r="B196" s="452"/>
      <c r="C196" s="452"/>
      <c r="D196" s="452"/>
      <c r="E196" s="452"/>
      <c r="F196" s="459"/>
      <c r="G196" s="459"/>
      <c r="H196" s="452"/>
      <c r="I196" s="465"/>
      <c r="J196" s="465"/>
      <c r="K196" s="454"/>
      <c r="L196" s="454"/>
      <c r="M196" s="454"/>
      <c r="N196" s="454"/>
      <c r="O196" s="451"/>
      <c r="P196" s="451"/>
      <c r="Q196" s="451"/>
      <c r="R196" s="454"/>
      <c r="S196" s="454"/>
      <c r="T196" s="454"/>
      <c r="U196" s="454"/>
      <c r="V196" s="457"/>
      <c r="W196" s="454"/>
      <c r="X196" s="451"/>
      <c r="Y196" s="451"/>
      <c r="Z196" s="451"/>
      <c r="AA196" s="451"/>
      <c r="AB196" s="454"/>
    </row>
    <row r="197" ht="18.0" customHeight="1">
      <c r="A197" s="451"/>
      <c r="B197" s="452"/>
      <c r="C197" s="452"/>
      <c r="D197" s="452"/>
      <c r="E197" s="452"/>
      <c r="F197" s="459"/>
      <c r="G197" s="459"/>
      <c r="H197" s="452"/>
      <c r="I197" s="465"/>
      <c r="J197" s="465"/>
      <c r="K197" s="454"/>
      <c r="L197" s="454"/>
      <c r="M197" s="454"/>
      <c r="N197" s="454"/>
      <c r="O197" s="451"/>
      <c r="P197" s="451"/>
      <c r="Q197" s="451"/>
      <c r="R197" s="454"/>
      <c r="S197" s="454"/>
      <c r="T197" s="454"/>
      <c r="U197" s="454"/>
      <c r="V197" s="457"/>
      <c r="W197" s="454"/>
      <c r="X197" s="451"/>
      <c r="Y197" s="451"/>
      <c r="Z197" s="451"/>
      <c r="AA197" s="451"/>
      <c r="AB197" s="454"/>
    </row>
    <row r="198" ht="18.0" customHeight="1">
      <c r="A198" s="451"/>
      <c r="B198" s="452"/>
      <c r="C198" s="452"/>
      <c r="D198" s="452"/>
      <c r="E198" s="452"/>
      <c r="F198" s="459"/>
      <c r="G198" s="459"/>
      <c r="H198" s="452"/>
      <c r="I198" s="465"/>
      <c r="J198" s="465"/>
      <c r="K198" s="454"/>
      <c r="L198" s="454"/>
      <c r="M198" s="454"/>
      <c r="N198" s="454"/>
      <c r="O198" s="451"/>
      <c r="P198" s="451"/>
      <c r="Q198" s="451"/>
      <c r="R198" s="454"/>
      <c r="S198" s="454"/>
      <c r="T198" s="454"/>
      <c r="U198" s="454"/>
      <c r="V198" s="457"/>
      <c r="W198" s="454"/>
      <c r="X198" s="451"/>
      <c r="Y198" s="451"/>
      <c r="Z198" s="451"/>
      <c r="AA198" s="451"/>
      <c r="AB198" s="454"/>
    </row>
    <row r="199" ht="18.0" customHeight="1">
      <c r="A199" s="451"/>
      <c r="B199" s="452"/>
      <c r="C199" s="452"/>
      <c r="D199" s="452"/>
      <c r="E199" s="452"/>
      <c r="F199" s="459"/>
      <c r="G199" s="459"/>
      <c r="H199" s="452"/>
      <c r="I199" s="465"/>
      <c r="J199" s="465"/>
      <c r="K199" s="454"/>
      <c r="L199" s="454"/>
      <c r="M199" s="454"/>
      <c r="N199" s="454"/>
      <c r="O199" s="451"/>
      <c r="P199" s="451"/>
      <c r="Q199" s="451"/>
      <c r="R199" s="454"/>
      <c r="S199" s="454"/>
      <c r="T199" s="454"/>
      <c r="U199" s="454"/>
      <c r="V199" s="457"/>
      <c r="W199" s="454"/>
      <c r="X199" s="451"/>
      <c r="Y199" s="451"/>
      <c r="Z199" s="451"/>
      <c r="AA199" s="451"/>
      <c r="AB199" s="454"/>
    </row>
    <row r="200" ht="18.0" customHeight="1">
      <c r="A200" s="451"/>
      <c r="B200" s="452"/>
      <c r="C200" s="452"/>
      <c r="D200" s="452"/>
      <c r="E200" s="452"/>
      <c r="F200" s="459"/>
      <c r="G200" s="459"/>
      <c r="H200" s="452"/>
      <c r="I200" s="465"/>
      <c r="J200" s="465"/>
      <c r="K200" s="454"/>
      <c r="L200" s="454"/>
      <c r="M200" s="454"/>
      <c r="N200" s="454"/>
      <c r="O200" s="451"/>
      <c r="P200" s="451"/>
      <c r="Q200" s="451"/>
      <c r="R200" s="454"/>
      <c r="S200" s="454"/>
      <c r="T200" s="454"/>
      <c r="U200" s="454"/>
      <c r="V200" s="457"/>
      <c r="W200" s="454"/>
      <c r="X200" s="451"/>
      <c r="Y200" s="451"/>
      <c r="Z200" s="451"/>
      <c r="AA200" s="451"/>
      <c r="AB200" s="454"/>
    </row>
    <row r="201" ht="18.0" customHeight="1">
      <c r="A201" s="451"/>
      <c r="B201" s="452"/>
      <c r="C201" s="452"/>
      <c r="D201" s="452"/>
      <c r="E201" s="452"/>
      <c r="F201" s="459"/>
      <c r="G201" s="459"/>
      <c r="H201" s="452"/>
      <c r="I201" s="465"/>
      <c r="J201" s="465"/>
      <c r="K201" s="454"/>
      <c r="L201" s="454"/>
      <c r="M201" s="454"/>
      <c r="N201" s="454"/>
      <c r="O201" s="451"/>
      <c r="P201" s="451"/>
      <c r="Q201" s="451"/>
      <c r="R201" s="454"/>
      <c r="S201" s="454"/>
      <c r="T201" s="454"/>
      <c r="U201" s="454"/>
      <c r="V201" s="457"/>
      <c r="W201" s="454"/>
      <c r="X201" s="451"/>
      <c r="Y201" s="451"/>
      <c r="Z201" s="451"/>
      <c r="AA201" s="451"/>
      <c r="AB201" s="454"/>
    </row>
    <row r="202" ht="18.0" customHeight="1">
      <c r="A202" s="451"/>
      <c r="B202" s="452"/>
      <c r="C202" s="452"/>
      <c r="D202" s="452"/>
      <c r="E202" s="452"/>
      <c r="F202" s="459"/>
      <c r="G202" s="459"/>
      <c r="H202" s="452"/>
      <c r="I202" s="465"/>
      <c r="J202" s="465"/>
      <c r="K202" s="454"/>
      <c r="L202" s="454"/>
      <c r="M202" s="454"/>
      <c r="N202" s="454"/>
      <c r="O202" s="451"/>
      <c r="P202" s="451"/>
      <c r="Q202" s="451"/>
      <c r="R202" s="454"/>
      <c r="S202" s="454"/>
      <c r="T202" s="454"/>
      <c r="U202" s="454"/>
      <c r="V202" s="457"/>
      <c r="W202" s="454"/>
      <c r="X202" s="451"/>
      <c r="Y202" s="451"/>
      <c r="Z202" s="451"/>
      <c r="AA202" s="451"/>
      <c r="AB202" s="454"/>
    </row>
    <row r="203" ht="18.0" customHeight="1">
      <c r="A203" s="451"/>
      <c r="B203" s="452"/>
      <c r="C203" s="452"/>
      <c r="D203" s="452"/>
      <c r="E203" s="452"/>
      <c r="F203" s="459"/>
      <c r="G203" s="459"/>
      <c r="H203" s="452"/>
      <c r="I203" s="465"/>
      <c r="J203" s="465"/>
      <c r="K203" s="454"/>
      <c r="L203" s="454"/>
      <c r="M203" s="454"/>
      <c r="N203" s="454"/>
      <c r="O203" s="451"/>
      <c r="P203" s="451"/>
      <c r="Q203" s="451"/>
      <c r="R203" s="454"/>
      <c r="S203" s="454"/>
      <c r="T203" s="454"/>
      <c r="U203" s="454"/>
      <c r="V203" s="457"/>
      <c r="W203" s="454"/>
      <c r="X203" s="451"/>
      <c r="Y203" s="451"/>
      <c r="Z203" s="451"/>
      <c r="AA203" s="451"/>
      <c r="AB203" s="454"/>
    </row>
    <row r="204" ht="18.0" customHeight="1">
      <c r="A204" s="451"/>
      <c r="B204" s="452"/>
      <c r="C204" s="452"/>
      <c r="D204" s="452"/>
      <c r="E204" s="452"/>
      <c r="F204" s="459"/>
      <c r="G204" s="459"/>
      <c r="H204" s="452"/>
      <c r="I204" s="465"/>
      <c r="J204" s="465"/>
      <c r="K204" s="454"/>
      <c r="L204" s="454"/>
      <c r="M204" s="454"/>
      <c r="N204" s="454"/>
      <c r="O204" s="451"/>
      <c r="P204" s="451"/>
      <c r="Q204" s="451"/>
      <c r="R204" s="454"/>
      <c r="S204" s="454"/>
      <c r="T204" s="454"/>
      <c r="U204" s="454"/>
      <c r="V204" s="457"/>
      <c r="W204" s="454"/>
      <c r="X204" s="451"/>
      <c r="Y204" s="451"/>
      <c r="Z204" s="451"/>
      <c r="AA204" s="451"/>
      <c r="AB204" s="454"/>
    </row>
    <row r="205" ht="18.0" customHeight="1">
      <c r="A205" s="451"/>
      <c r="B205" s="452"/>
      <c r="C205" s="452"/>
      <c r="D205" s="452"/>
      <c r="E205" s="452"/>
      <c r="F205" s="459"/>
      <c r="G205" s="459"/>
      <c r="H205" s="452"/>
      <c r="I205" s="465"/>
      <c r="J205" s="465"/>
      <c r="K205" s="454"/>
      <c r="L205" s="454"/>
      <c r="M205" s="454"/>
      <c r="N205" s="454"/>
      <c r="O205" s="451"/>
      <c r="P205" s="451"/>
      <c r="Q205" s="451"/>
      <c r="R205" s="454"/>
      <c r="S205" s="454"/>
      <c r="T205" s="454"/>
      <c r="U205" s="454"/>
      <c r="V205" s="457"/>
      <c r="W205" s="454"/>
      <c r="X205" s="451"/>
      <c r="Y205" s="451"/>
      <c r="Z205" s="451"/>
      <c r="AA205" s="451"/>
      <c r="AB205" s="454"/>
    </row>
    <row r="206" ht="18.0" customHeight="1">
      <c r="A206" s="451"/>
      <c r="B206" s="452"/>
      <c r="C206" s="452"/>
      <c r="D206" s="452"/>
      <c r="E206" s="452"/>
      <c r="F206" s="459"/>
      <c r="G206" s="459"/>
      <c r="H206" s="452"/>
      <c r="I206" s="465"/>
      <c r="J206" s="465"/>
      <c r="K206" s="454"/>
      <c r="L206" s="454"/>
      <c r="M206" s="454"/>
      <c r="N206" s="454"/>
      <c r="O206" s="451"/>
      <c r="P206" s="451"/>
      <c r="Q206" s="451"/>
      <c r="R206" s="454"/>
      <c r="S206" s="454"/>
      <c r="T206" s="454"/>
      <c r="U206" s="454"/>
      <c r="V206" s="457"/>
      <c r="W206" s="454"/>
      <c r="X206" s="451"/>
      <c r="Y206" s="451"/>
      <c r="Z206" s="451"/>
      <c r="AA206" s="451"/>
      <c r="AB206" s="454"/>
    </row>
    <row r="207" ht="18.0" customHeight="1">
      <c r="A207" s="451"/>
      <c r="B207" s="452"/>
      <c r="C207" s="452"/>
      <c r="D207" s="452"/>
      <c r="E207" s="452"/>
      <c r="F207" s="459"/>
      <c r="G207" s="459"/>
      <c r="H207" s="452"/>
      <c r="I207" s="465"/>
      <c r="J207" s="465"/>
      <c r="K207" s="454"/>
      <c r="L207" s="454"/>
      <c r="M207" s="454"/>
      <c r="N207" s="454"/>
      <c r="O207" s="451"/>
      <c r="P207" s="451"/>
      <c r="Q207" s="451"/>
      <c r="R207" s="454"/>
      <c r="S207" s="454"/>
      <c r="T207" s="454"/>
      <c r="U207" s="454"/>
      <c r="V207" s="457"/>
      <c r="W207" s="454"/>
      <c r="X207" s="451"/>
      <c r="Y207" s="451"/>
      <c r="Z207" s="451"/>
      <c r="AA207" s="451"/>
      <c r="AB207" s="454"/>
    </row>
    <row r="208" ht="18.0" customHeight="1">
      <c r="A208" s="451"/>
      <c r="B208" s="452"/>
      <c r="C208" s="452"/>
      <c r="D208" s="452"/>
      <c r="E208" s="452"/>
      <c r="F208" s="459"/>
      <c r="G208" s="459"/>
      <c r="H208" s="452"/>
      <c r="I208" s="465"/>
      <c r="J208" s="465"/>
      <c r="K208" s="454"/>
      <c r="L208" s="454"/>
      <c r="M208" s="454"/>
      <c r="N208" s="454"/>
      <c r="O208" s="451"/>
      <c r="P208" s="451"/>
      <c r="Q208" s="451"/>
      <c r="R208" s="454"/>
      <c r="S208" s="454"/>
      <c r="T208" s="454"/>
      <c r="U208" s="454"/>
      <c r="V208" s="457"/>
      <c r="W208" s="454"/>
      <c r="X208" s="451"/>
      <c r="Y208" s="451"/>
      <c r="Z208" s="451"/>
      <c r="AA208" s="451"/>
      <c r="AB208" s="454"/>
    </row>
    <row r="209" ht="18.0" customHeight="1">
      <c r="A209" s="451"/>
      <c r="B209" s="452"/>
      <c r="C209" s="452"/>
      <c r="D209" s="452"/>
      <c r="E209" s="452"/>
      <c r="F209" s="459"/>
      <c r="G209" s="459"/>
      <c r="H209" s="452"/>
      <c r="I209" s="465"/>
      <c r="J209" s="465"/>
      <c r="K209" s="454"/>
      <c r="L209" s="454"/>
      <c r="M209" s="454"/>
      <c r="N209" s="454"/>
      <c r="O209" s="451"/>
      <c r="P209" s="451"/>
      <c r="Q209" s="451"/>
      <c r="R209" s="454"/>
      <c r="S209" s="454"/>
      <c r="T209" s="454"/>
      <c r="U209" s="454"/>
      <c r="V209" s="457"/>
      <c r="W209" s="454"/>
      <c r="X209" s="451"/>
      <c r="Y209" s="451"/>
      <c r="Z209" s="451"/>
      <c r="AA209" s="451"/>
      <c r="AB209" s="454"/>
    </row>
    <row r="210" ht="18.0" customHeight="1">
      <c r="A210" s="451"/>
      <c r="B210" s="452"/>
      <c r="C210" s="452"/>
      <c r="D210" s="452"/>
      <c r="E210" s="452"/>
      <c r="F210" s="459"/>
      <c r="G210" s="459"/>
      <c r="H210" s="452"/>
      <c r="I210" s="465"/>
      <c r="J210" s="465"/>
      <c r="K210" s="454"/>
      <c r="L210" s="454"/>
      <c r="M210" s="454"/>
      <c r="N210" s="454"/>
      <c r="O210" s="451"/>
      <c r="P210" s="451"/>
      <c r="Q210" s="451"/>
      <c r="R210" s="454"/>
      <c r="S210" s="454"/>
      <c r="T210" s="454"/>
      <c r="U210" s="454"/>
      <c r="V210" s="457"/>
      <c r="W210" s="454"/>
      <c r="X210" s="451"/>
      <c r="Y210" s="451"/>
      <c r="Z210" s="451"/>
      <c r="AA210" s="451"/>
      <c r="AB210" s="454"/>
    </row>
    <row r="211" ht="18.0" customHeight="1">
      <c r="A211" s="451"/>
      <c r="B211" s="452"/>
      <c r="C211" s="452"/>
      <c r="D211" s="452"/>
      <c r="E211" s="452"/>
      <c r="F211" s="459"/>
      <c r="G211" s="459"/>
      <c r="H211" s="452"/>
      <c r="I211" s="465"/>
      <c r="J211" s="465"/>
      <c r="K211" s="454"/>
      <c r="L211" s="454"/>
      <c r="M211" s="454"/>
      <c r="N211" s="454"/>
      <c r="O211" s="451"/>
      <c r="P211" s="451"/>
      <c r="Q211" s="451"/>
      <c r="R211" s="454"/>
      <c r="S211" s="454"/>
      <c r="T211" s="454"/>
      <c r="U211" s="454"/>
      <c r="V211" s="457"/>
      <c r="W211" s="454"/>
      <c r="X211" s="451"/>
      <c r="Y211" s="451"/>
      <c r="Z211" s="451"/>
      <c r="AA211" s="451"/>
      <c r="AB211" s="454"/>
    </row>
    <row r="212" ht="18.0" customHeight="1">
      <c r="A212" s="451"/>
      <c r="B212" s="452"/>
      <c r="C212" s="452"/>
      <c r="D212" s="452"/>
      <c r="E212" s="452"/>
      <c r="F212" s="459"/>
      <c r="G212" s="459"/>
      <c r="H212" s="452"/>
      <c r="I212" s="465"/>
      <c r="J212" s="465"/>
      <c r="K212" s="454"/>
      <c r="L212" s="454"/>
      <c r="M212" s="454"/>
      <c r="N212" s="454"/>
      <c r="O212" s="451"/>
      <c r="P212" s="451"/>
      <c r="Q212" s="451"/>
      <c r="R212" s="454"/>
      <c r="S212" s="454"/>
      <c r="T212" s="454"/>
      <c r="U212" s="454"/>
      <c r="V212" s="457"/>
      <c r="W212" s="454"/>
      <c r="X212" s="451"/>
      <c r="Y212" s="451"/>
      <c r="Z212" s="451"/>
      <c r="AA212" s="451"/>
      <c r="AB212" s="454"/>
    </row>
    <row r="213" ht="18.0" customHeight="1">
      <c r="A213" s="451"/>
      <c r="B213" s="452"/>
      <c r="C213" s="452"/>
      <c r="D213" s="452"/>
      <c r="E213" s="452"/>
      <c r="F213" s="459"/>
      <c r="G213" s="459"/>
      <c r="H213" s="452"/>
      <c r="I213" s="465"/>
      <c r="J213" s="465"/>
      <c r="K213" s="454"/>
      <c r="L213" s="454"/>
      <c r="M213" s="454"/>
      <c r="N213" s="454"/>
      <c r="O213" s="451"/>
      <c r="P213" s="451"/>
      <c r="Q213" s="451"/>
      <c r="R213" s="454"/>
      <c r="S213" s="454"/>
      <c r="T213" s="454"/>
      <c r="U213" s="454"/>
      <c r="V213" s="457"/>
      <c r="W213" s="454"/>
      <c r="X213" s="451"/>
      <c r="Y213" s="451"/>
      <c r="Z213" s="451"/>
      <c r="AA213" s="451"/>
      <c r="AB213" s="454"/>
    </row>
    <row r="214" ht="18.0" customHeight="1">
      <c r="A214" s="451"/>
      <c r="B214" s="452"/>
      <c r="C214" s="452"/>
      <c r="D214" s="452"/>
      <c r="E214" s="452"/>
      <c r="F214" s="459"/>
      <c r="G214" s="459"/>
      <c r="H214" s="452"/>
      <c r="I214" s="465"/>
      <c r="J214" s="465"/>
      <c r="K214" s="454"/>
      <c r="L214" s="454"/>
      <c r="M214" s="454"/>
      <c r="N214" s="454"/>
      <c r="O214" s="451"/>
      <c r="P214" s="451"/>
      <c r="Q214" s="451"/>
      <c r="R214" s="454"/>
      <c r="S214" s="454"/>
      <c r="T214" s="454"/>
      <c r="U214" s="454"/>
      <c r="V214" s="457"/>
      <c r="W214" s="454"/>
      <c r="X214" s="451"/>
      <c r="Y214" s="451"/>
      <c r="Z214" s="451"/>
      <c r="AA214" s="451"/>
      <c r="AB214" s="454"/>
    </row>
    <row r="215" ht="18.0" customHeight="1">
      <c r="A215" s="451"/>
      <c r="B215" s="452"/>
      <c r="C215" s="452"/>
      <c r="D215" s="452"/>
      <c r="E215" s="452"/>
      <c r="F215" s="459"/>
      <c r="G215" s="459"/>
      <c r="H215" s="452"/>
      <c r="I215" s="465"/>
      <c r="J215" s="465"/>
      <c r="K215" s="454"/>
      <c r="L215" s="454"/>
      <c r="M215" s="454"/>
      <c r="N215" s="454"/>
      <c r="O215" s="451"/>
      <c r="P215" s="451"/>
      <c r="Q215" s="451"/>
      <c r="R215" s="454"/>
      <c r="S215" s="454"/>
      <c r="T215" s="454"/>
      <c r="U215" s="454"/>
      <c r="V215" s="457"/>
      <c r="W215" s="454"/>
      <c r="X215" s="451"/>
      <c r="Y215" s="451"/>
      <c r="Z215" s="451"/>
      <c r="AA215" s="451"/>
      <c r="AB215" s="454"/>
    </row>
    <row r="216" ht="18.0" customHeight="1">
      <c r="A216" s="451"/>
      <c r="B216" s="452"/>
      <c r="C216" s="452"/>
      <c r="D216" s="452"/>
      <c r="E216" s="452"/>
      <c r="F216" s="459"/>
      <c r="G216" s="459"/>
      <c r="H216" s="452"/>
      <c r="I216" s="465"/>
      <c r="J216" s="465"/>
      <c r="K216" s="454"/>
      <c r="L216" s="454"/>
      <c r="M216" s="454"/>
      <c r="N216" s="454"/>
      <c r="O216" s="451"/>
      <c r="P216" s="451"/>
      <c r="Q216" s="451"/>
      <c r="R216" s="454"/>
      <c r="S216" s="454"/>
      <c r="T216" s="454"/>
      <c r="U216" s="454"/>
      <c r="V216" s="457"/>
      <c r="W216" s="454"/>
      <c r="X216" s="451"/>
      <c r="Y216" s="451"/>
      <c r="Z216" s="451"/>
      <c r="AA216" s="451"/>
      <c r="AB216" s="454"/>
    </row>
    <row r="217" ht="18.0" customHeight="1">
      <c r="A217" s="451"/>
      <c r="B217" s="452"/>
      <c r="C217" s="452"/>
      <c r="D217" s="452"/>
      <c r="E217" s="452"/>
      <c r="F217" s="459"/>
      <c r="G217" s="459"/>
      <c r="H217" s="452"/>
      <c r="I217" s="465"/>
      <c r="J217" s="465"/>
      <c r="K217" s="454"/>
      <c r="L217" s="454"/>
      <c r="M217" s="454"/>
      <c r="N217" s="454"/>
      <c r="O217" s="451"/>
      <c r="P217" s="451"/>
      <c r="Q217" s="451"/>
      <c r="R217" s="454"/>
      <c r="S217" s="454"/>
      <c r="T217" s="454"/>
      <c r="U217" s="454"/>
      <c r="V217" s="457"/>
      <c r="W217" s="454"/>
      <c r="X217" s="451"/>
      <c r="Y217" s="451"/>
      <c r="Z217" s="451"/>
      <c r="AA217" s="451"/>
      <c r="AB217" s="454"/>
    </row>
    <row r="218" ht="18.0" customHeight="1">
      <c r="A218" s="451"/>
      <c r="B218" s="452"/>
      <c r="C218" s="452"/>
      <c r="D218" s="452"/>
      <c r="E218" s="452"/>
      <c r="F218" s="459"/>
      <c r="G218" s="459"/>
      <c r="H218" s="452"/>
      <c r="I218" s="465"/>
      <c r="J218" s="465"/>
      <c r="K218" s="454"/>
      <c r="L218" s="454"/>
      <c r="M218" s="454"/>
      <c r="N218" s="454"/>
      <c r="O218" s="451"/>
      <c r="P218" s="451"/>
      <c r="Q218" s="451"/>
      <c r="R218" s="454"/>
      <c r="S218" s="454"/>
      <c r="T218" s="454"/>
      <c r="U218" s="454"/>
      <c r="V218" s="457"/>
      <c r="W218" s="454"/>
      <c r="X218" s="451"/>
      <c r="Y218" s="451"/>
      <c r="Z218" s="451"/>
      <c r="AA218" s="451"/>
      <c r="AB218" s="454"/>
    </row>
    <row r="219" ht="18.0" customHeight="1">
      <c r="A219" s="451"/>
      <c r="B219" s="452"/>
      <c r="C219" s="452"/>
      <c r="D219" s="452"/>
      <c r="E219" s="452"/>
      <c r="F219" s="459"/>
      <c r="G219" s="459"/>
      <c r="H219" s="452"/>
      <c r="I219" s="465"/>
      <c r="J219" s="465"/>
      <c r="K219" s="454"/>
      <c r="L219" s="454"/>
      <c r="M219" s="454"/>
      <c r="N219" s="454"/>
      <c r="O219" s="451"/>
      <c r="P219" s="451"/>
      <c r="Q219" s="451"/>
      <c r="R219" s="454"/>
      <c r="S219" s="454"/>
      <c r="T219" s="454"/>
      <c r="U219" s="454"/>
      <c r="V219" s="457"/>
      <c r="W219" s="454"/>
      <c r="X219" s="451"/>
      <c r="Y219" s="451"/>
      <c r="Z219" s="451"/>
      <c r="AA219" s="451"/>
      <c r="AB219" s="454"/>
    </row>
    <row r="220" ht="18.0" customHeight="1">
      <c r="A220" s="451"/>
      <c r="B220" s="452"/>
      <c r="C220" s="452"/>
      <c r="D220" s="452"/>
      <c r="E220" s="452"/>
      <c r="F220" s="459"/>
      <c r="G220" s="459"/>
      <c r="H220" s="452"/>
      <c r="I220" s="465"/>
      <c r="J220" s="465"/>
      <c r="K220" s="454"/>
      <c r="L220" s="454"/>
      <c r="M220" s="454"/>
      <c r="N220" s="454"/>
      <c r="O220" s="451"/>
      <c r="P220" s="451"/>
      <c r="Q220" s="451"/>
      <c r="R220" s="454"/>
      <c r="S220" s="454"/>
      <c r="T220" s="454"/>
      <c r="U220" s="454"/>
      <c r="V220" s="457"/>
      <c r="W220" s="454"/>
      <c r="X220" s="451"/>
      <c r="Y220" s="451"/>
      <c r="Z220" s="451"/>
      <c r="AA220" s="451"/>
      <c r="AB220" s="454"/>
    </row>
    <row r="221" ht="18.0" customHeight="1">
      <c r="A221" s="451"/>
      <c r="B221" s="452"/>
      <c r="C221" s="452"/>
      <c r="D221" s="452"/>
      <c r="E221" s="452"/>
      <c r="F221" s="459"/>
      <c r="G221" s="459"/>
      <c r="H221" s="452"/>
      <c r="I221" s="465"/>
      <c r="J221" s="465"/>
      <c r="K221" s="454"/>
      <c r="L221" s="454"/>
      <c r="M221" s="454"/>
      <c r="N221" s="454"/>
      <c r="O221" s="451"/>
      <c r="P221" s="451"/>
      <c r="Q221" s="451"/>
      <c r="R221" s="454"/>
      <c r="S221" s="454"/>
      <c r="T221" s="454"/>
      <c r="U221" s="454"/>
      <c r="V221" s="457"/>
      <c r="W221" s="454"/>
      <c r="X221" s="451"/>
      <c r="Y221" s="451"/>
      <c r="Z221" s="451"/>
      <c r="AA221" s="451"/>
      <c r="AB221" s="454"/>
    </row>
    <row r="222" ht="18.0" customHeight="1">
      <c r="A222" s="451"/>
      <c r="B222" s="452"/>
      <c r="C222" s="452"/>
      <c r="D222" s="452"/>
      <c r="E222" s="452"/>
      <c r="F222" s="459"/>
      <c r="G222" s="459"/>
      <c r="H222" s="452"/>
      <c r="I222" s="465"/>
      <c r="J222" s="465"/>
      <c r="K222" s="454"/>
      <c r="L222" s="454"/>
      <c r="M222" s="454"/>
      <c r="N222" s="454"/>
      <c r="O222" s="451"/>
      <c r="P222" s="451"/>
      <c r="Q222" s="451"/>
      <c r="R222" s="454"/>
      <c r="S222" s="454"/>
      <c r="T222" s="454"/>
      <c r="U222" s="454"/>
      <c r="V222" s="457"/>
      <c r="W222" s="454"/>
      <c r="X222" s="451"/>
      <c r="Y222" s="451"/>
      <c r="Z222" s="451"/>
      <c r="AA222" s="451"/>
      <c r="AB222" s="454"/>
    </row>
    <row r="223" ht="18.0" customHeight="1">
      <c r="A223" s="451"/>
      <c r="B223" s="452"/>
      <c r="C223" s="452"/>
      <c r="D223" s="452"/>
      <c r="E223" s="452"/>
      <c r="F223" s="459"/>
      <c r="G223" s="459"/>
      <c r="H223" s="452"/>
      <c r="I223" s="465"/>
      <c r="J223" s="465"/>
      <c r="K223" s="454"/>
      <c r="L223" s="454"/>
      <c r="M223" s="454"/>
      <c r="N223" s="454"/>
      <c r="O223" s="451"/>
      <c r="P223" s="451"/>
      <c r="Q223" s="451"/>
      <c r="R223" s="454"/>
      <c r="S223" s="454"/>
      <c r="T223" s="454"/>
      <c r="U223" s="454"/>
      <c r="V223" s="457"/>
      <c r="W223" s="454"/>
      <c r="X223" s="451"/>
      <c r="Y223" s="451"/>
      <c r="Z223" s="451"/>
      <c r="AA223" s="451"/>
      <c r="AB223" s="454"/>
    </row>
    <row r="224" ht="18.0" customHeight="1">
      <c r="A224" s="451"/>
      <c r="B224" s="452"/>
      <c r="C224" s="452"/>
      <c r="D224" s="452"/>
      <c r="E224" s="452"/>
      <c r="F224" s="459"/>
      <c r="G224" s="459"/>
      <c r="H224" s="452"/>
      <c r="I224" s="465"/>
      <c r="J224" s="465"/>
      <c r="K224" s="454"/>
      <c r="L224" s="454"/>
      <c r="M224" s="454"/>
      <c r="N224" s="454"/>
      <c r="O224" s="451"/>
      <c r="P224" s="451"/>
      <c r="Q224" s="451"/>
      <c r="R224" s="454"/>
      <c r="S224" s="454"/>
      <c r="T224" s="454"/>
      <c r="U224" s="454"/>
      <c r="V224" s="457"/>
      <c r="W224" s="454"/>
      <c r="X224" s="451"/>
      <c r="Y224" s="451"/>
      <c r="Z224" s="451"/>
      <c r="AA224" s="451"/>
      <c r="AB224" s="454"/>
    </row>
    <row r="225" ht="18.0" customHeight="1">
      <c r="A225" s="451"/>
      <c r="B225" s="452"/>
      <c r="C225" s="452"/>
      <c r="D225" s="452"/>
      <c r="E225" s="452"/>
      <c r="F225" s="459"/>
      <c r="G225" s="459"/>
      <c r="H225" s="452"/>
      <c r="I225" s="465"/>
      <c r="J225" s="465"/>
      <c r="K225" s="454"/>
      <c r="L225" s="454"/>
      <c r="M225" s="454"/>
      <c r="N225" s="454"/>
      <c r="O225" s="451"/>
      <c r="P225" s="451"/>
      <c r="Q225" s="451"/>
      <c r="R225" s="454"/>
      <c r="S225" s="454"/>
      <c r="T225" s="454"/>
      <c r="U225" s="454"/>
      <c r="V225" s="457"/>
      <c r="W225" s="454"/>
      <c r="X225" s="451"/>
      <c r="Y225" s="451"/>
      <c r="Z225" s="451"/>
      <c r="AA225" s="451"/>
      <c r="AB225" s="454"/>
    </row>
    <row r="226" ht="18.0" customHeight="1">
      <c r="A226" s="451"/>
      <c r="B226" s="452"/>
      <c r="C226" s="452"/>
      <c r="D226" s="452"/>
      <c r="E226" s="452"/>
      <c r="F226" s="459"/>
      <c r="G226" s="459"/>
      <c r="H226" s="452"/>
      <c r="I226" s="465"/>
      <c r="J226" s="465"/>
      <c r="K226" s="454"/>
      <c r="L226" s="454"/>
      <c r="M226" s="454"/>
      <c r="N226" s="454"/>
      <c r="O226" s="451"/>
      <c r="P226" s="451"/>
      <c r="Q226" s="451"/>
      <c r="R226" s="454"/>
      <c r="S226" s="454"/>
      <c r="T226" s="454"/>
      <c r="U226" s="454"/>
      <c r="V226" s="457"/>
      <c r="W226" s="454"/>
      <c r="X226" s="451"/>
      <c r="Y226" s="451"/>
      <c r="Z226" s="451"/>
      <c r="AA226" s="451"/>
      <c r="AB226" s="454"/>
    </row>
    <row r="227" ht="18.0" customHeight="1">
      <c r="A227" s="451"/>
      <c r="B227" s="452"/>
      <c r="C227" s="452"/>
      <c r="D227" s="452"/>
      <c r="E227" s="452"/>
      <c r="F227" s="459"/>
      <c r="G227" s="459"/>
      <c r="H227" s="452"/>
      <c r="I227" s="465"/>
      <c r="J227" s="465"/>
      <c r="K227" s="454"/>
      <c r="L227" s="454"/>
      <c r="M227" s="454"/>
      <c r="N227" s="454"/>
      <c r="O227" s="451"/>
      <c r="P227" s="451"/>
      <c r="Q227" s="451"/>
      <c r="R227" s="454"/>
      <c r="S227" s="454"/>
      <c r="T227" s="454"/>
      <c r="U227" s="454"/>
      <c r="V227" s="457"/>
      <c r="W227" s="454"/>
      <c r="X227" s="451"/>
      <c r="Y227" s="451"/>
      <c r="Z227" s="451"/>
      <c r="AA227" s="451"/>
      <c r="AB227" s="454"/>
    </row>
    <row r="228" ht="18.0" customHeight="1">
      <c r="A228" s="451"/>
      <c r="B228" s="452"/>
      <c r="C228" s="452"/>
      <c r="D228" s="452"/>
      <c r="E228" s="452"/>
      <c r="F228" s="459"/>
      <c r="G228" s="459"/>
      <c r="H228" s="452"/>
      <c r="I228" s="465"/>
      <c r="J228" s="465"/>
      <c r="K228" s="454"/>
      <c r="L228" s="454"/>
      <c r="M228" s="454"/>
      <c r="N228" s="454"/>
      <c r="O228" s="451"/>
      <c r="P228" s="451"/>
      <c r="Q228" s="451"/>
      <c r="R228" s="454"/>
      <c r="S228" s="454"/>
      <c r="T228" s="454"/>
      <c r="U228" s="454"/>
      <c r="V228" s="457"/>
      <c r="W228" s="454"/>
      <c r="X228" s="451"/>
      <c r="Y228" s="451"/>
      <c r="Z228" s="451"/>
      <c r="AA228" s="451"/>
      <c r="AB228" s="454"/>
    </row>
    <row r="229" ht="18.0" customHeight="1">
      <c r="A229" s="451"/>
      <c r="B229" s="452"/>
      <c r="C229" s="452"/>
      <c r="D229" s="452"/>
      <c r="E229" s="452"/>
      <c r="F229" s="459"/>
      <c r="G229" s="459"/>
      <c r="H229" s="452"/>
      <c r="I229" s="465"/>
      <c r="J229" s="465"/>
      <c r="K229" s="454"/>
      <c r="L229" s="454"/>
      <c r="M229" s="454"/>
      <c r="N229" s="454"/>
      <c r="O229" s="451"/>
      <c r="P229" s="451"/>
      <c r="Q229" s="451"/>
      <c r="R229" s="454"/>
      <c r="S229" s="454"/>
      <c r="T229" s="454"/>
      <c r="U229" s="454"/>
      <c r="V229" s="457"/>
      <c r="W229" s="454"/>
      <c r="X229" s="451"/>
      <c r="Y229" s="451"/>
      <c r="Z229" s="451"/>
      <c r="AA229" s="451"/>
      <c r="AB229" s="454"/>
    </row>
    <row r="230" ht="18.0" customHeight="1">
      <c r="A230" s="451"/>
      <c r="B230" s="452"/>
      <c r="C230" s="452"/>
      <c r="D230" s="452"/>
      <c r="E230" s="452"/>
      <c r="F230" s="459"/>
      <c r="G230" s="459"/>
      <c r="H230" s="452"/>
      <c r="I230" s="465"/>
      <c r="J230" s="465"/>
      <c r="K230" s="454"/>
      <c r="L230" s="454"/>
      <c r="M230" s="454"/>
      <c r="N230" s="454"/>
      <c r="O230" s="451"/>
      <c r="P230" s="451"/>
      <c r="Q230" s="451"/>
      <c r="R230" s="454"/>
      <c r="S230" s="454"/>
      <c r="T230" s="454"/>
      <c r="U230" s="454"/>
      <c r="V230" s="457"/>
      <c r="W230" s="454"/>
      <c r="X230" s="451"/>
      <c r="Y230" s="451"/>
      <c r="Z230" s="451"/>
      <c r="AA230" s="451"/>
      <c r="AB230" s="454"/>
    </row>
    <row r="231" ht="18.0" customHeight="1">
      <c r="A231" s="451"/>
      <c r="B231" s="452"/>
      <c r="C231" s="452"/>
      <c r="D231" s="452"/>
      <c r="E231" s="452"/>
      <c r="F231" s="459"/>
      <c r="G231" s="459"/>
      <c r="H231" s="452"/>
      <c r="I231" s="465"/>
      <c r="J231" s="465"/>
      <c r="K231" s="454"/>
      <c r="L231" s="454"/>
      <c r="M231" s="454"/>
      <c r="N231" s="454"/>
      <c r="O231" s="451"/>
      <c r="P231" s="451"/>
      <c r="Q231" s="451"/>
      <c r="R231" s="454"/>
      <c r="S231" s="454"/>
      <c r="T231" s="454"/>
      <c r="U231" s="454"/>
      <c r="V231" s="457"/>
      <c r="W231" s="454"/>
      <c r="X231" s="451"/>
      <c r="Y231" s="451"/>
      <c r="Z231" s="451"/>
      <c r="AA231" s="451"/>
      <c r="AB231" s="454"/>
    </row>
    <row r="232" ht="18.0" customHeight="1">
      <c r="A232" s="451"/>
      <c r="B232" s="452"/>
      <c r="C232" s="452"/>
      <c r="D232" s="452"/>
      <c r="E232" s="452"/>
      <c r="F232" s="459"/>
      <c r="G232" s="459"/>
      <c r="H232" s="452"/>
      <c r="I232" s="465"/>
      <c r="J232" s="465"/>
      <c r="K232" s="454"/>
      <c r="L232" s="454"/>
      <c r="M232" s="454"/>
      <c r="N232" s="454"/>
      <c r="O232" s="451"/>
      <c r="P232" s="451"/>
      <c r="Q232" s="451"/>
      <c r="R232" s="454"/>
      <c r="S232" s="454"/>
      <c r="T232" s="454"/>
      <c r="U232" s="454"/>
      <c r="V232" s="457"/>
      <c r="W232" s="454"/>
      <c r="X232" s="451"/>
      <c r="Y232" s="451"/>
      <c r="Z232" s="451"/>
      <c r="AA232" s="451"/>
      <c r="AB232" s="454"/>
    </row>
    <row r="233" ht="18.0" customHeight="1">
      <c r="A233" s="451"/>
      <c r="B233" s="452"/>
      <c r="C233" s="452"/>
      <c r="D233" s="452"/>
      <c r="E233" s="452"/>
      <c r="F233" s="459"/>
      <c r="G233" s="459"/>
      <c r="H233" s="452"/>
      <c r="I233" s="465"/>
      <c r="J233" s="465"/>
      <c r="K233" s="454"/>
      <c r="L233" s="454"/>
      <c r="M233" s="454"/>
      <c r="N233" s="454"/>
      <c r="O233" s="451"/>
      <c r="P233" s="451"/>
      <c r="Q233" s="451"/>
      <c r="R233" s="454"/>
      <c r="S233" s="454"/>
      <c r="T233" s="454"/>
      <c r="U233" s="454"/>
      <c r="V233" s="457"/>
      <c r="W233" s="454"/>
      <c r="X233" s="451"/>
      <c r="Y233" s="451"/>
      <c r="Z233" s="451"/>
      <c r="AA233" s="451"/>
      <c r="AB233" s="454"/>
    </row>
    <row r="234" ht="18.0" customHeight="1">
      <c r="A234" s="451"/>
      <c r="B234" s="452"/>
      <c r="C234" s="452"/>
      <c r="D234" s="452"/>
      <c r="E234" s="452"/>
      <c r="F234" s="459"/>
      <c r="G234" s="459"/>
      <c r="H234" s="452"/>
      <c r="I234" s="465"/>
      <c r="J234" s="465"/>
      <c r="K234" s="454"/>
      <c r="L234" s="454"/>
      <c r="M234" s="454"/>
      <c r="N234" s="454"/>
      <c r="O234" s="451"/>
      <c r="P234" s="451"/>
      <c r="Q234" s="451"/>
      <c r="R234" s="454"/>
      <c r="S234" s="454"/>
      <c r="T234" s="454"/>
      <c r="U234" s="454"/>
      <c r="V234" s="457"/>
      <c r="W234" s="454"/>
      <c r="X234" s="451"/>
      <c r="Y234" s="451"/>
      <c r="Z234" s="451"/>
      <c r="AA234" s="451"/>
      <c r="AB234" s="454"/>
    </row>
    <row r="235" ht="18.0" customHeight="1">
      <c r="A235" s="451"/>
      <c r="B235" s="452"/>
      <c r="C235" s="452"/>
      <c r="D235" s="452"/>
      <c r="E235" s="452"/>
      <c r="F235" s="459"/>
      <c r="G235" s="459"/>
      <c r="H235" s="452"/>
      <c r="I235" s="465"/>
      <c r="J235" s="465"/>
      <c r="K235" s="454"/>
      <c r="L235" s="454"/>
      <c r="M235" s="454"/>
      <c r="N235" s="454"/>
      <c r="O235" s="451"/>
      <c r="P235" s="451"/>
      <c r="Q235" s="451"/>
      <c r="R235" s="454"/>
      <c r="S235" s="454"/>
      <c r="T235" s="454"/>
      <c r="U235" s="454"/>
      <c r="V235" s="457"/>
      <c r="W235" s="454"/>
      <c r="X235" s="451"/>
      <c r="Y235" s="451"/>
      <c r="Z235" s="451"/>
      <c r="AA235" s="451"/>
      <c r="AB235" s="454"/>
    </row>
    <row r="236" ht="18.0" customHeight="1">
      <c r="A236" s="451"/>
      <c r="B236" s="452"/>
      <c r="C236" s="452"/>
      <c r="D236" s="452"/>
      <c r="E236" s="452"/>
      <c r="F236" s="459"/>
      <c r="G236" s="459"/>
      <c r="H236" s="452"/>
      <c r="I236" s="465"/>
      <c r="J236" s="465"/>
      <c r="K236" s="454"/>
      <c r="L236" s="454"/>
      <c r="M236" s="454"/>
      <c r="N236" s="454"/>
      <c r="O236" s="451"/>
      <c r="P236" s="451"/>
      <c r="Q236" s="451"/>
      <c r="R236" s="454"/>
      <c r="S236" s="454"/>
      <c r="T236" s="454"/>
      <c r="U236" s="454"/>
      <c r="V236" s="457"/>
      <c r="W236" s="454"/>
      <c r="X236" s="451"/>
      <c r="Y236" s="451"/>
      <c r="Z236" s="451"/>
      <c r="AA236" s="451"/>
      <c r="AB236" s="454"/>
    </row>
    <row r="237" ht="18.0" customHeight="1">
      <c r="A237" s="451"/>
      <c r="B237" s="452"/>
      <c r="C237" s="452"/>
      <c r="D237" s="452"/>
      <c r="E237" s="452"/>
      <c r="F237" s="459"/>
      <c r="G237" s="459"/>
      <c r="H237" s="452"/>
      <c r="I237" s="465"/>
      <c r="J237" s="465"/>
      <c r="K237" s="454"/>
      <c r="L237" s="454"/>
      <c r="M237" s="454"/>
      <c r="N237" s="454"/>
      <c r="O237" s="451"/>
      <c r="P237" s="451"/>
      <c r="Q237" s="451"/>
      <c r="R237" s="454"/>
      <c r="S237" s="454"/>
      <c r="T237" s="454"/>
      <c r="U237" s="454"/>
      <c r="V237" s="457"/>
      <c r="W237" s="454"/>
      <c r="X237" s="451"/>
      <c r="Y237" s="451"/>
      <c r="Z237" s="451"/>
      <c r="AA237" s="451"/>
      <c r="AB237" s="454"/>
    </row>
    <row r="238" ht="18.0" customHeight="1">
      <c r="A238" s="451"/>
      <c r="B238" s="452"/>
      <c r="C238" s="452"/>
      <c r="D238" s="452"/>
      <c r="E238" s="452"/>
      <c r="F238" s="459"/>
      <c r="G238" s="459"/>
      <c r="H238" s="452"/>
      <c r="I238" s="465"/>
      <c r="J238" s="465"/>
      <c r="K238" s="454"/>
      <c r="L238" s="454"/>
      <c r="M238" s="454"/>
      <c r="N238" s="454"/>
      <c r="O238" s="451"/>
      <c r="P238" s="451"/>
      <c r="Q238" s="451"/>
      <c r="R238" s="454"/>
      <c r="S238" s="454"/>
      <c r="T238" s="454"/>
      <c r="U238" s="454"/>
      <c r="V238" s="457"/>
      <c r="W238" s="454"/>
      <c r="X238" s="451"/>
      <c r="Y238" s="451"/>
      <c r="Z238" s="451"/>
      <c r="AA238" s="451"/>
      <c r="AB238" s="454"/>
    </row>
    <row r="239" ht="18.0" customHeight="1">
      <c r="A239" s="451"/>
      <c r="B239" s="452"/>
      <c r="C239" s="452"/>
      <c r="D239" s="452"/>
      <c r="E239" s="452"/>
      <c r="F239" s="459"/>
      <c r="G239" s="459"/>
      <c r="H239" s="452"/>
      <c r="I239" s="465"/>
      <c r="J239" s="465"/>
      <c r="K239" s="454"/>
      <c r="L239" s="454"/>
      <c r="M239" s="454"/>
      <c r="N239" s="454"/>
      <c r="O239" s="451"/>
      <c r="P239" s="451"/>
      <c r="Q239" s="451"/>
      <c r="R239" s="454"/>
      <c r="S239" s="454"/>
      <c r="T239" s="454"/>
      <c r="U239" s="454"/>
      <c r="V239" s="457"/>
      <c r="W239" s="454"/>
      <c r="X239" s="451"/>
      <c r="Y239" s="451"/>
      <c r="Z239" s="451"/>
      <c r="AA239" s="451"/>
      <c r="AB239" s="454"/>
    </row>
    <row r="240" ht="18.0" customHeight="1">
      <c r="A240" s="451"/>
      <c r="B240" s="452"/>
      <c r="C240" s="452"/>
      <c r="D240" s="452"/>
      <c r="E240" s="452"/>
      <c r="F240" s="459"/>
      <c r="G240" s="459"/>
      <c r="H240" s="452"/>
      <c r="I240" s="465"/>
      <c r="J240" s="465"/>
      <c r="K240" s="454"/>
      <c r="L240" s="454"/>
      <c r="M240" s="454"/>
      <c r="N240" s="454"/>
      <c r="O240" s="451"/>
      <c r="P240" s="451"/>
      <c r="Q240" s="451"/>
      <c r="R240" s="454"/>
      <c r="S240" s="454"/>
      <c r="T240" s="454"/>
      <c r="U240" s="454"/>
      <c r="V240" s="457"/>
      <c r="W240" s="454"/>
      <c r="X240" s="451"/>
      <c r="Y240" s="451"/>
      <c r="Z240" s="451"/>
      <c r="AA240" s="451"/>
      <c r="AB240" s="454"/>
    </row>
    <row r="241" ht="18.0" customHeight="1">
      <c r="A241" s="451"/>
      <c r="B241" s="452"/>
      <c r="C241" s="452"/>
      <c r="D241" s="452"/>
      <c r="E241" s="452"/>
      <c r="F241" s="459"/>
      <c r="G241" s="459"/>
      <c r="H241" s="452"/>
      <c r="I241" s="465"/>
      <c r="J241" s="465"/>
      <c r="K241" s="454"/>
      <c r="L241" s="454"/>
      <c r="M241" s="454"/>
      <c r="N241" s="454"/>
      <c r="O241" s="451"/>
      <c r="P241" s="451"/>
      <c r="Q241" s="451"/>
      <c r="R241" s="454"/>
      <c r="S241" s="454"/>
      <c r="T241" s="454"/>
      <c r="U241" s="454"/>
      <c r="V241" s="457"/>
      <c r="W241" s="454"/>
      <c r="X241" s="451"/>
      <c r="Y241" s="451"/>
      <c r="Z241" s="451"/>
      <c r="AA241" s="451"/>
      <c r="AB241" s="454"/>
    </row>
    <row r="242" ht="18.0" customHeight="1">
      <c r="A242" s="451"/>
      <c r="B242" s="452"/>
      <c r="C242" s="452"/>
      <c r="D242" s="452"/>
      <c r="E242" s="452"/>
      <c r="F242" s="459"/>
      <c r="G242" s="459"/>
      <c r="H242" s="452"/>
      <c r="I242" s="465"/>
      <c r="J242" s="465"/>
      <c r="K242" s="454"/>
      <c r="L242" s="454"/>
      <c r="M242" s="454"/>
      <c r="N242" s="454"/>
      <c r="O242" s="451"/>
      <c r="P242" s="451"/>
      <c r="Q242" s="451"/>
      <c r="R242" s="454"/>
      <c r="S242" s="454"/>
      <c r="T242" s="454"/>
      <c r="U242" s="454"/>
      <c r="V242" s="457"/>
      <c r="W242" s="454"/>
      <c r="X242" s="451"/>
      <c r="Y242" s="451"/>
      <c r="Z242" s="451"/>
      <c r="AA242" s="451"/>
      <c r="AB242" s="454"/>
    </row>
    <row r="243" ht="18.0" customHeight="1">
      <c r="A243" s="451"/>
      <c r="B243" s="452"/>
      <c r="C243" s="452"/>
      <c r="D243" s="452"/>
      <c r="E243" s="452"/>
      <c r="F243" s="459"/>
      <c r="G243" s="459"/>
      <c r="H243" s="452"/>
      <c r="I243" s="465"/>
      <c r="J243" s="465"/>
      <c r="K243" s="454"/>
      <c r="L243" s="454"/>
      <c r="M243" s="454"/>
      <c r="N243" s="454"/>
      <c r="O243" s="451"/>
      <c r="P243" s="451"/>
      <c r="Q243" s="451"/>
      <c r="R243" s="454"/>
      <c r="S243" s="454"/>
      <c r="T243" s="454"/>
      <c r="U243" s="454"/>
      <c r="V243" s="457"/>
      <c r="W243" s="454"/>
      <c r="X243" s="451"/>
      <c r="Y243" s="451"/>
      <c r="Z243" s="451"/>
      <c r="AA243" s="451"/>
      <c r="AB243" s="454"/>
    </row>
    <row r="244" ht="18.0" customHeight="1">
      <c r="A244" s="451"/>
      <c r="B244" s="452"/>
      <c r="C244" s="452"/>
      <c r="D244" s="452"/>
      <c r="E244" s="452"/>
      <c r="F244" s="459"/>
      <c r="G244" s="459"/>
      <c r="H244" s="452"/>
      <c r="I244" s="465"/>
      <c r="J244" s="465"/>
      <c r="K244" s="454"/>
      <c r="L244" s="454"/>
      <c r="M244" s="454"/>
      <c r="N244" s="454"/>
      <c r="O244" s="451"/>
      <c r="P244" s="451"/>
      <c r="Q244" s="451"/>
      <c r="R244" s="454"/>
      <c r="S244" s="454"/>
      <c r="T244" s="454"/>
      <c r="U244" s="454"/>
      <c r="V244" s="457"/>
      <c r="W244" s="454"/>
      <c r="X244" s="451"/>
      <c r="Y244" s="451"/>
      <c r="Z244" s="451"/>
      <c r="AA244" s="451"/>
      <c r="AB244" s="454"/>
    </row>
    <row r="245" ht="18.0" customHeight="1">
      <c r="A245" s="451"/>
      <c r="B245" s="452"/>
      <c r="C245" s="452"/>
      <c r="D245" s="452"/>
      <c r="E245" s="452"/>
      <c r="F245" s="459"/>
      <c r="G245" s="459"/>
      <c r="H245" s="452"/>
      <c r="I245" s="465"/>
      <c r="J245" s="465"/>
      <c r="K245" s="454"/>
      <c r="L245" s="454"/>
      <c r="M245" s="454"/>
      <c r="N245" s="454"/>
      <c r="O245" s="451"/>
      <c r="P245" s="451"/>
      <c r="Q245" s="451"/>
      <c r="R245" s="454"/>
      <c r="S245" s="454"/>
      <c r="T245" s="454"/>
      <c r="U245" s="454"/>
      <c r="V245" s="457"/>
      <c r="W245" s="454"/>
      <c r="X245" s="451"/>
      <c r="Y245" s="451"/>
      <c r="Z245" s="451"/>
      <c r="AA245" s="451"/>
      <c r="AB245" s="454"/>
    </row>
    <row r="246" ht="18.0" customHeight="1">
      <c r="A246" s="451"/>
      <c r="B246" s="452"/>
      <c r="C246" s="452"/>
      <c r="D246" s="452"/>
      <c r="E246" s="452"/>
      <c r="F246" s="459"/>
      <c r="G246" s="459"/>
      <c r="H246" s="452"/>
      <c r="I246" s="465"/>
      <c r="J246" s="465"/>
      <c r="K246" s="454"/>
      <c r="L246" s="454"/>
      <c r="M246" s="454"/>
      <c r="N246" s="454"/>
      <c r="O246" s="451"/>
      <c r="P246" s="451"/>
      <c r="Q246" s="451"/>
      <c r="R246" s="454"/>
      <c r="S246" s="454"/>
      <c r="T246" s="454"/>
      <c r="U246" s="454"/>
      <c r="V246" s="457"/>
      <c r="W246" s="454"/>
      <c r="X246" s="451"/>
      <c r="Y246" s="451"/>
      <c r="Z246" s="451"/>
      <c r="AA246" s="451"/>
      <c r="AB246" s="454"/>
    </row>
    <row r="247" ht="18.0" customHeight="1">
      <c r="A247" s="451"/>
      <c r="B247" s="452"/>
      <c r="C247" s="452"/>
      <c r="D247" s="452"/>
      <c r="E247" s="452"/>
      <c r="F247" s="459"/>
      <c r="G247" s="459"/>
      <c r="H247" s="452"/>
      <c r="I247" s="465"/>
      <c r="J247" s="465"/>
      <c r="K247" s="454"/>
      <c r="L247" s="454"/>
      <c r="M247" s="454"/>
      <c r="N247" s="454"/>
      <c r="O247" s="451"/>
      <c r="P247" s="451"/>
      <c r="Q247" s="451"/>
      <c r="R247" s="454"/>
      <c r="S247" s="454"/>
      <c r="T247" s="454"/>
      <c r="U247" s="454"/>
      <c r="V247" s="457"/>
      <c r="W247" s="454"/>
      <c r="X247" s="451"/>
      <c r="Y247" s="451"/>
      <c r="Z247" s="451"/>
      <c r="AA247" s="451"/>
      <c r="AB247" s="454"/>
    </row>
    <row r="248" ht="18.0" customHeight="1">
      <c r="A248" s="451"/>
      <c r="B248" s="452"/>
      <c r="C248" s="484"/>
      <c r="D248" s="452"/>
      <c r="E248" s="484"/>
      <c r="F248" s="485"/>
      <c r="G248" s="485"/>
      <c r="H248" s="484"/>
      <c r="I248" s="465"/>
      <c r="J248" s="465"/>
      <c r="K248" s="454"/>
      <c r="L248" s="454"/>
      <c r="M248" s="454"/>
      <c r="N248" s="454"/>
      <c r="O248" s="451"/>
      <c r="P248" s="451"/>
      <c r="Q248" s="451"/>
      <c r="R248" s="454"/>
      <c r="S248" s="454"/>
      <c r="T248" s="454"/>
      <c r="U248" s="454"/>
      <c r="V248" s="457"/>
      <c r="W248" s="454"/>
      <c r="X248" s="451"/>
      <c r="Y248" s="451"/>
      <c r="Z248" s="451"/>
      <c r="AA248" s="451"/>
      <c r="AB248" s="454"/>
    </row>
    <row r="249" ht="18.0" customHeight="1">
      <c r="A249" s="451"/>
      <c r="B249" s="484"/>
      <c r="C249" s="484"/>
      <c r="D249" s="484"/>
      <c r="E249" s="484"/>
      <c r="F249" s="485"/>
      <c r="G249" s="485"/>
      <c r="H249" s="484"/>
      <c r="I249" s="465"/>
      <c r="J249" s="465"/>
      <c r="K249" s="454"/>
      <c r="L249" s="454"/>
      <c r="M249" s="454"/>
      <c r="N249" s="454"/>
      <c r="O249" s="451"/>
      <c r="P249" s="451"/>
      <c r="Q249" s="451"/>
      <c r="R249" s="454"/>
      <c r="S249" s="454"/>
      <c r="T249" s="454"/>
      <c r="U249" s="454"/>
      <c r="V249" s="457"/>
      <c r="W249" s="454"/>
      <c r="X249" s="451"/>
      <c r="Y249" s="451"/>
      <c r="Z249" s="451"/>
      <c r="AA249" s="451"/>
      <c r="AB249" s="454"/>
    </row>
    <row r="250" ht="18.0" customHeight="1">
      <c r="A250" s="451"/>
      <c r="B250" s="484"/>
      <c r="C250" s="484"/>
      <c r="D250" s="484"/>
      <c r="E250" s="484"/>
      <c r="F250" s="485"/>
      <c r="G250" s="485"/>
      <c r="H250" s="484"/>
      <c r="I250" s="465"/>
      <c r="J250" s="465"/>
      <c r="K250" s="454"/>
      <c r="L250" s="454"/>
      <c r="M250" s="454"/>
      <c r="N250" s="454"/>
      <c r="O250" s="451"/>
      <c r="P250" s="451"/>
      <c r="Q250" s="451"/>
      <c r="R250" s="454"/>
      <c r="S250" s="454"/>
      <c r="T250" s="454"/>
      <c r="U250" s="454"/>
      <c r="V250" s="457"/>
      <c r="W250" s="454"/>
      <c r="X250" s="451"/>
      <c r="Y250" s="451"/>
      <c r="Z250" s="451"/>
      <c r="AA250" s="451"/>
      <c r="AB250" s="454"/>
    </row>
    <row r="251" ht="18.0" customHeight="1">
      <c r="A251" s="451"/>
      <c r="B251" s="484"/>
      <c r="C251" s="484"/>
      <c r="D251" s="484"/>
      <c r="E251" s="484"/>
      <c r="F251" s="485"/>
      <c r="G251" s="485"/>
      <c r="H251" s="484"/>
      <c r="I251" s="465"/>
      <c r="J251" s="465"/>
      <c r="K251" s="454"/>
      <c r="L251" s="454"/>
      <c r="M251" s="454"/>
      <c r="N251" s="454"/>
      <c r="O251" s="451"/>
      <c r="P251" s="451"/>
      <c r="Q251" s="451"/>
      <c r="R251" s="454"/>
      <c r="S251" s="454"/>
      <c r="T251" s="454"/>
      <c r="U251" s="454"/>
      <c r="V251" s="457"/>
      <c r="W251" s="454"/>
      <c r="X251" s="451"/>
      <c r="Y251" s="451"/>
      <c r="Z251" s="451"/>
      <c r="AA251" s="451"/>
      <c r="AB251" s="454"/>
    </row>
    <row r="252" ht="18.0" customHeight="1">
      <c r="A252" s="451"/>
      <c r="B252" s="484"/>
      <c r="C252" s="484"/>
      <c r="D252" s="484"/>
      <c r="E252" s="484"/>
      <c r="F252" s="485"/>
      <c r="G252" s="485"/>
      <c r="H252" s="484"/>
      <c r="I252" s="465"/>
      <c r="J252" s="465"/>
      <c r="K252" s="454"/>
      <c r="L252" s="454"/>
      <c r="M252" s="454"/>
      <c r="N252" s="454"/>
      <c r="O252" s="451"/>
      <c r="P252" s="451"/>
      <c r="Q252" s="451"/>
      <c r="R252" s="454"/>
      <c r="S252" s="454"/>
      <c r="T252" s="454"/>
      <c r="U252" s="454"/>
      <c r="V252" s="457"/>
      <c r="W252" s="454"/>
      <c r="X252" s="451"/>
      <c r="Y252" s="451"/>
      <c r="Z252" s="451"/>
      <c r="AA252" s="451"/>
      <c r="AB252" s="454"/>
    </row>
    <row r="253" ht="18.0" customHeight="1">
      <c r="A253" s="451"/>
      <c r="B253" s="484"/>
      <c r="C253" s="484"/>
      <c r="D253" s="484"/>
      <c r="E253" s="484"/>
      <c r="F253" s="485"/>
      <c r="G253" s="485"/>
      <c r="H253" s="484"/>
      <c r="I253" s="465"/>
      <c r="J253" s="465"/>
      <c r="K253" s="454"/>
      <c r="L253" s="454"/>
      <c r="M253" s="454"/>
      <c r="N253" s="454"/>
      <c r="O253" s="451"/>
      <c r="P253" s="451"/>
      <c r="Q253" s="451"/>
      <c r="R253" s="454"/>
      <c r="S253" s="454"/>
      <c r="T253" s="454"/>
      <c r="U253" s="454"/>
      <c r="V253" s="457"/>
      <c r="W253" s="454"/>
      <c r="X253" s="451"/>
      <c r="Y253" s="451"/>
      <c r="Z253" s="451"/>
      <c r="AA253" s="451"/>
      <c r="AB253" s="454"/>
    </row>
    <row r="254" ht="18.0" customHeight="1">
      <c r="A254" s="451"/>
      <c r="B254" s="484"/>
      <c r="C254" s="484"/>
      <c r="D254" s="484"/>
      <c r="E254" s="484"/>
      <c r="F254" s="485"/>
      <c r="G254" s="485"/>
      <c r="H254" s="484"/>
      <c r="I254" s="465"/>
      <c r="J254" s="465"/>
      <c r="K254" s="454"/>
      <c r="L254" s="454"/>
      <c r="M254" s="454"/>
      <c r="N254" s="454"/>
      <c r="O254" s="451"/>
      <c r="P254" s="451"/>
      <c r="Q254" s="451"/>
      <c r="R254" s="454"/>
      <c r="S254" s="454"/>
      <c r="T254" s="454"/>
      <c r="U254" s="454"/>
      <c r="V254" s="457"/>
      <c r="W254" s="454"/>
      <c r="X254" s="451"/>
      <c r="Y254" s="451"/>
      <c r="Z254" s="451"/>
      <c r="AA254" s="451"/>
      <c r="AB254" s="454"/>
    </row>
    <row r="255" ht="18.0" customHeight="1">
      <c r="A255" s="451"/>
      <c r="B255" s="484"/>
      <c r="C255" s="484"/>
      <c r="D255" s="484"/>
      <c r="E255" s="484"/>
      <c r="F255" s="485"/>
      <c r="G255" s="485"/>
      <c r="H255" s="484"/>
      <c r="I255" s="465"/>
      <c r="J255" s="465"/>
      <c r="K255" s="454"/>
      <c r="L255" s="454"/>
      <c r="M255" s="454"/>
      <c r="N255" s="454"/>
      <c r="O255" s="451"/>
      <c r="P255" s="451"/>
      <c r="Q255" s="451"/>
      <c r="R255" s="454"/>
      <c r="S255" s="454"/>
      <c r="T255" s="454"/>
      <c r="U255" s="454"/>
      <c r="V255" s="457"/>
      <c r="W255" s="454"/>
      <c r="X255" s="451"/>
      <c r="Y255" s="451"/>
      <c r="Z255" s="451"/>
      <c r="AA255" s="451"/>
      <c r="AB255" s="454"/>
    </row>
    <row r="256" ht="18.0" customHeight="1">
      <c r="A256" s="451"/>
      <c r="B256" s="484"/>
      <c r="C256" s="484"/>
      <c r="D256" s="484"/>
      <c r="E256" s="484"/>
      <c r="F256" s="485"/>
      <c r="G256" s="485"/>
      <c r="H256" s="484"/>
      <c r="I256" s="465"/>
      <c r="J256" s="465"/>
      <c r="K256" s="454"/>
      <c r="L256" s="454"/>
      <c r="M256" s="454"/>
      <c r="N256" s="454"/>
      <c r="O256" s="451"/>
      <c r="P256" s="451"/>
      <c r="Q256" s="451"/>
      <c r="R256" s="454"/>
      <c r="S256" s="454"/>
      <c r="T256" s="454"/>
      <c r="U256" s="454"/>
      <c r="V256" s="457"/>
      <c r="W256" s="454"/>
      <c r="X256" s="451"/>
      <c r="Y256" s="451"/>
      <c r="Z256" s="451"/>
      <c r="AA256" s="451"/>
      <c r="AB256" s="454"/>
    </row>
    <row r="257" ht="18.0" customHeight="1">
      <c r="A257" s="451"/>
      <c r="B257" s="484"/>
      <c r="C257" s="484"/>
      <c r="D257" s="484"/>
      <c r="E257" s="484"/>
      <c r="F257" s="485"/>
      <c r="G257" s="485"/>
      <c r="H257" s="484"/>
      <c r="I257" s="465"/>
      <c r="J257" s="465"/>
      <c r="K257" s="454"/>
      <c r="L257" s="454"/>
      <c r="M257" s="454"/>
      <c r="N257" s="454"/>
      <c r="O257" s="451"/>
      <c r="P257" s="451"/>
      <c r="Q257" s="451"/>
      <c r="R257" s="454"/>
      <c r="S257" s="454"/>
      <c r="T257" s="454"/>
      <c r="U257" s="454"/>
      <c r="V257" s="457"/>
      <c r="W257" s="454"/>
      <c r="X257" s="451"/>
      <c r="Y257" s="451"/>
      <c r="Z257" s="451"/>
      <c r="AA257" s="451"/>
      <c r="AB257" s="454"/>
    </row>
    <row r="258" ht="18.0" customHeight="1">
      <c r="A258" s="451"/>
      <c r="B258" s="484"/>
      <c r="C258" s="484"/>
      <c r="D258" s="484"/>
      <c r="E258" s="484"/>
      <c r="F258" s="485"/>
      <c r="G258" s="485"/>
      <c r="H258" s="484"/>
      <c r="I258" s="465"/>
      <c r="J258" s="465"/>
      <c r="K258" s="454"/>
      <c r="L258" s="454"/>
      <c r="M258" s="454"/>
      <c r="N258" s="454"/>
      <c r="O258" s="451"/>
      <c r="P258" s="451"/>
      <c r="Q258" s="451"/>
      <c r="R258" s="454"/>
      <c r="S258" s="454"/>
      <c r="T258" s="454"/>
      <c r="U258" s="454"/>
      <c r="V258" s="457"/>
      <c r="W258" s="454"/>
      <c r="X258" s="451"/>
      <c r="Y258" s="451"/>
      <c r="Z258" s="451"/>
      <c r="AA258" s="451"/>
      <c r="AB258" s="454"/>
    </row>
    <row r="259" ht="18.0" customHeight="1">
      <c r="A259" s="451"/>
      <c r="B259" s="484"/>
      <c r="C259" s="484"/>
      <c r="D259" s="484"/>
      <c r="E259" s="484"/>
      <c r="F259" s="485"/>
      <c r="G259" s="485"/>
      <c r="H259" s="484"/>
      <c r="I259" s="465"/>
      <c r="J259" s="465"/>
      <c r="K259" s="454"/>
      <c r="L259" s="454"/>
      <c r="M259" s="454"/>
      <c r="N259" s="454"/>
      <c r="O259" s="451"/>
      <c r="P259" s="451"/>
      <c r="Q259" s="451"/>
      <c r="R259" s="454"/>
      <c r="S259" s="454"/>
      <c r="T259" s="454"/>
      <c r="U259" s="454"/>
      <c r="V259" s="457"/>
      <c r="W259" s="454"/>
      <c r="X259" s="451"/>
      <c r="Y259" s="451"/>
      <c r="Z259" s="451"/>
      <c r="AA259" s="451"/>
      <c r="AB259" s="454"/>
    </row>
    <row r="260" ht="18.0" customHeight="1">
      <c r="A260" s="451"/>
      <c r="B260" s="484"/>
      <c r="C260" s="484"/>
      <c r="D260" s="484"/>
      <c r="E260" s="484"/>
      <c r="F260" s="485"/>
      <c r="G260" s="485"/>
      <c r="H260" s="484"/>
      <c r="I260" s="465"/>
      <c r="J260" s="465"/>
      <c r="K260" s="454"/>
      <c r="L260" s="454"/>
      <c r="M260" s="454"/>
      <c r="N260" s="454"/>
      <c r="O260" s="451"/>
      <c r="P260" s="451"/>
      <c r="Q260" s="451"/>
      <c r="R260" s="454"/>
      <c r="S260" s="454"/>
      <c r="T260" s="454"/>
      <c r="U260" s="454"/>
      <c r="V260" s="457"/>
      <c r="W260" s="454"/>
      <c r="X260" s="451"/>
      <c r="Y260" s="451"/>
      <c r="Z260" s="451"/>
      <c r="AA260" s="451"/>
      <c r="AB260" s="454"/>
    </row>
    <row r="261" ht="18.0" customHeight="1">
      <c r="A261" s="451"/>
      <c r="B261" s="484"/>
      <c r="C261" s="484"/>
      <c r="D261" s="484"/>
      <c r="E261" s="484"/>
      <c r="F261" s="485"/>
      <c r="G261" s="485"/>
      <c r="H261" s="484"/>
      <c r="I261" s="465"/>
      <c r="J261" s="465"/>
      <c r="K261" s="454"/>
      <c r="L261" s="454"/>
      <c r="M261" s="454"/>
      <c r="N261" s="454"/>
      <c r="O261" s="451"/>
      <c r="P261" s="451"/>
      <c r="Q261" s="451"/>
      <c r="R261" s="454"/>
      <c r="S261" s="454"/>
      <c r="T261" s="454"/>
      <c r="U261" s="454"/>
      <c r="V261" s="457"/>
      <c r="W261" s="454"/>
      <c r="X261" s="451"/>
      <c r="Y261" s="451"/>
      <c r="Z261" s="451"/>
      <c r="AA261" s="451"/>
      <c r="AB261" s="454"/>
    </row>
    <row r="262" ht="18.0" customHeight="1">
      <c r="A262" s="451"/>
      <c r="B262" s="484"/>
      <c r="C262" s="484"/>
      <c r="D262" s="484"/>
      <c r="E262" s="484"/>
      <c r="F262" s="485"/>
      <c r="G262" s="485"/>
      <c r="H262" s="484"/>
      <c r="I262" s="465"/>
      <c r="J262" s="465"/>
      <c r="K262" s="454"/>
      <c r="L262" s="454"/>
      <c r="M262" s="454"/>
      <c r="N262" s="454"/>
      <c r="O262" s="451"/>
      <c r="P262" s="451"/>
      <c r="Q262" s="451"/>
      <c r="R262" s="454"/>
      <c r="S262" s="454"/>
      <c r="T262" s="454"/>
      <c r="U262" s="454"/>
      <c r="V262" s="457"/>
      <c r="W262" s="454"/>
      <c r="X262" s="451"/>
      <c r="Y262" s="451"/>
      <c r="Z262" s="451"/>
      <c r="AA262" s="451"/>
      <c r="AB262" s="454"/>
    </row>
    <row r="263" ht="18.0" customHeight="1">
      <c r="A263" s="451"/>
      <c r="B263" s="484"/>
      <c r="C263" s="484"/>
      <c r="D263" s="484"/>
      <c r="E263" s="484"/>
      <c r="F263" s="485"/>
      <c r="G263" s="485"/>
      <c r="H263" s="484"/>
      <c r="I263" s="465"/>
      <c r="J263" s="465"/>
      <c r="K263" s="454"/>
      <c r="L263" s="454"/>
      <c r="M263" s="454"/>
      <c r="N263" s="454"/>
      <c r="O263" s="451"/>
      <c r="P263" s="451"/>
      <c r="Q263" s="451"/>
      <c r="R263" s="454"/>
      <c r="S263" s="454"/>
      <c r="T263" s="454"/>
      <c r="U263" s="454"/>
      <c r="V263" s="457"/>
      <c r="W263" s="454"/>
      <c r="X263" s="451"/>
      <c r="Y263" s="451"/>
      <c r="Z263" s="451"/>
      <c r="AA263" s="451"/>
      <c r="AB263" s="454"/>
    </row>
    <row r="264" ht="18.0" customHeight="1">
      <c r="A264" s="451"/>
      <c r="B264" s="484"/>
      <c r="C264" s="484"/>
      <c r="D264" s="484"/>
      <c r="E264" s="484"/>
      <c r="F264" s="485"/>
      <c r="G264" s="485"/>
      <c r="H264" s="484"/>
      <c r="I264" s="465"/>
      <c r="J264" s="465"/>
      <c r="K264" s="454"/>
      <c r="L264" s="454"/>
      <c r="M264" s="454"/>
      <c r="N264" s="454"/>
      <c r="O264" s="451"/>
      <c r="P264" s="451"/>
      <c r="Q264" s="451"/>
      <c r="R264" s="454"/>
      <c r="S264" s="454"/>
      <c r="T264" s="454"/>
      <c r="U264" s="454"/>
      <c r="V264" s="457"/>
      <c r="W264" s="454"/>
      <c r="X264" s="451"/>
      <c r="Y264" s="451"/>
      <c r="Z264" s="451"/>
      <c r="AA264" s="451"/>
      <c r="AB264" s="454"/>
    </row>
    <row r="265" ht="18.0" customHeight="1">
      <c r="A265" s="451"/>
      <c r="B265" s="484"/>
      <c r="C265" s="484"/>
      <c r="D265" s="484"/>
      <c r="E265" s="484"/>
      <c r="F265" s="485"/>
      <c r="G265" s="485"/>
      <c r="H265" s="484"/>
      <c r="I265" s="465"/>
      <c r="J265" s="465"/>
      <c r="K265" s="454"/>
      <c r="L265" s="454"/>
      <c r="M265" s="454"/>
      <c r="N265" s="454"/>
      <c r="O265" s="451"/>
      <c r="P265" s="451"/>
      <c r="Q265" s="451"/>
      <c r="R265" s="454"/>
      <c r="S265" s="454"/>
      <c r="T265" s="454"/>
      <c r="U265" s="454"/>
      <c r="V265" s="457"/>
      <c r="W265" s="454"/>
      <c r="X265" s="451"/>
      <c r="Y265" s="451"/>
      <c r="Z265" s="451"/>
      <c r="AA265" s="451"/>
      <c r="AB265" s="454"/>
    </row>
    <row r="266" ht="18.0" customHeight="1">
      <c r="A266" s="451"/>
      <c r="B266" s="484"/>
      <c r="C266" s="484"/>
      <c r="D266" s="484"/>
      <c r="E266" s="484"/>
      <c r="F266" s="485"/>
      <c r="G266" s="485"/>
      <c r="H266" s="484"/>
      <c r="I266" s="465"/>
      <c r="J266" s="465"/>
      <c r="K266" s="454"/>
      <c r="L266" s="454"/>
      <c r="M266" s="454"/>
      <c r="N266" s="454"/>
      <c r="O266" s="451"/>
      <c r="P266" s="451"/>
      <c r="Q266" s="451"/>
      <c r="R266" s="454"/>
      <c r="S266" s="454"/>
      <c r="T266" s="454"/>
      <c r="U266" s="454"/>
      <c r="V266" s="457"/>
      <c r="W266" s="454"/>
      <c r="X266" s="451"/>
      <c r="Y266" s="451"/>
      <c r="Z266" s="451"/>
      <c r="AA266" s="451"/>
      <c r="AB266" s="454"/>
    </row>
    <row r="267" ht="18.0" customHeight="1">
      <c r="A267" s="451"/>
      <c r="B267" s="486"/>
      <c r="C267" s="486"/>
      <c r="D267" s="486"/>
      <c r="E267" s="486"/>
      <c r="F267" s="487"/>
      <c r="G267" s="487"/>
      <c r="H267" s="486"/>
      <c r="I267" s="488"/>
      <c r="J267" s="488"/>
      <c r="K267" s="454"/>
      <c r="L267" s="454"/>
      <c r="M267" s="454"/>
      <c r="N267" s="454"/>
      <c r="O267" s="451"/>
      <c r="P267" s="451"/>
      <c r="Q267" s="451"/>
      <c r="R267" s="454"/>
      <c r="S267" s="454"/>
      <c r="T267" s="454"/>
      <c r="U267" s="454"/>
      <c r="V267" s="457"/>
      <c r="W267" s="454"/>
      <c r="X267" s="451"/>
      <c r="Y267" s="451"/>
      <c r="Z267" s="451"/>
      <c r="AA267" s="451"/>
      <c r="AB267" s="454"/>
    </row>
    <row r="268" ht="18.0" customHeight="1">
      <c r="A268" s="451"/>
      <c r="B268" s="486"/>
      <c r="C268" s="486"/>
      <c r="D268" s="486"/>
      <c r="E268" s="486"/>
      <c r="F268" s="487"/>
      <c r="G268" s="487"/>
      <c r="H268" s="486"/>
      <c r="I268" s="488"/>
      <c r="J268" s="488"/>
      <c r="K268" s="454"/>
      <c r="L268" s="454"/>
      <c r="M268" s="454"/>
      <c r="N268" s="454"/>
      <c r="O268" s="451"/>
      <c r="P268" s="451"/>
      <c r="Q268" s="451"/>
      <c r="R268" s="454"/>
      <c r="S268" s="454"/>
      <c r="T268" s="454"/>
      <c r="U268" s="454"/>
      <c r="V268" s="454"/>
      <c r="W268" s="454"/>
      <c r="X268" s="451"/>
      <c r="Y268" s="451"/>
      <c r="Z268" s="451"/>
      <c r="AA268" s="451"/>
      <c r="AB268" s="454"/>
    </row>
    <row r="269" ht="18.0" customHeight="1">
      <c r="A269" s="451"/>
      <c r="B269" s="486"/>
      <c r="C269" s="486"/>
      <c r="D269" s="486"/>
      <c r="E269" s="486"/>
      <c r="F269" s="487"/>
      <c r="G269" s="487"/>
      <c r="H269" s="486"/>
      <c r="I269" s="488"/>
      <c r="J269" s="488"/>
      <c r="K269" s="454"/>
      <c r="L269" s="454"/>
      <c r="M269" s="454"/>
      <c r="N269" s="454"/>
      <c r="O269" s="451"/>
      <c r="P269" s="451"/>
      <c r="Q269" s="451"/>
      <c r="R269" s="454"/>
      <c r="S269" s="454"/>
      <c r="T269" s="454"/>
      <c r="U269" s="454"/>
      <c r="V269" s="454"/>
      <c r="W269" s="454"/>
      <c r="X269" s="451"/>
      <c r="Y269" s="451"/>
      <c r="Z269" s="451"/>
      <c r="AA269" s="451"/>
      <c r="AB269" s="454"/>
    </row>
    <row r="270" ht="18.0" customHeight="1">
      <c r="A270" s="451"/>
      <c r="B270" s="486"/>
      <c r="C270" s="486"/>
      <c r="D270" s="486"/>
      <c r="E270" s="486"/>
      <c r="F270" s="487"/>
      <c r="G270" s="487"/>
      <c r="H270" s="486"/>
      <c r="I270" s="488"/>
      <c r="J270" s="488"/>
      <c r="K270" s="454"/>
      <c r="L270" s="454"/>
      <c r="M270" s="454"/>
      <c r="N270" s="454"/>
      <c r="O270" s="451"/>
      <c r="P270" s="451"/>
      <c r="Q270" s="451"/>
      <c r="R270" s="454"/>
      <c r="S270" s="454"/>
      <c r="T270" s="454"/>
      <c r="U270" s="454"/>
      <c r="V270" s="454"/>
      <c r="W270" s="454"/>
      <c r="X270" s="451"/>
      <c r="Y270" s="451"/>
      <c r="Z270" s="451"/>
      <c r="AA270" s="451"/>
      <c r="AB270" s="454"/>
    </row>
    <row r="271" ht="18.0" customHeight="1">
      <c r="A271" s="451"/>
      <c r="B271" s="486"/>
      <c r="C271" s="486"/>
      <c r="D271" s="486"/>
      <c r="E271" s="486"/>
      <c r="F271" s="487"/>
      <c r="G271" s="487"/>
      <c r="H271" s="486"/>
      <c r="I271" s="488"/>
      <c r="J271" s="488"/>
      <c r="K271" s="454"/>
      <c r="L271" s="454"/>
      <c r="M271" s="454"/>
      <c r="N271" s="454"/>
      <c r="O271" s="451"/>
      <c r="P271" s="451"/>
      <c r="Q271" s="451"/>
      <c r="R271" s="454"/>
      <c r="S271" s="454"/>
      <c r="T271" s="454"/>
      <c r="U271" s="454"/>
      <c r="V271" s="454"/>
      <c r="W271" s="454"/>
      <c r="X271" s="451"/>
      <c r="Y271" s="451"/>
      <c r="Z271" s="451"/>
      <c r="AA271" s="451"/>
      <c r="AB271" s="454"/>
    </row>
    <row r="272" ht="18.0" customHeight="1">
      <c r="A272" s="451"/>
      <c r="B272" s="489"/>
      <c r="C272" s="489"/>
      <c r="D272" s="489"/>
      <c r="E272" s="489"/>
      <c r="F272" s="490"/>
      <c r="G272" s="490"/>
      <c r="H272" s="489"/>
      <c r="I272" s="491"/>
      <c r="J272" s="491"/>
      <c r="K272" s="454"/>
      <c r="L272" s="454"/>
      <c r="M272" s="454"/>
      <c r="N272" s="454"/>
      <c r="O272" s="451"/>
      <c r="P272" s="451"/>
      <c r="Q272" s="451"/>
      <c r="R272" s="454"/>
      <c r="S272" s="454"/>
      <c r="T272" s="454"/>
      <c r="U272" s="454"/>
      <c r="V272" s="454"/>
      <c r="W272" s="454"/>
      <c r="X272" s="451"/>
      <c r="Y272" s="451"/>
      <c r="Z272" s="451"/>
      <c r="AA272" s="451"/>
      <c r="AB272" s="454"/>
    </row>
    <row r="273" ht="18.0" customHeight="1">
      <c r="A273" s="451"/>
      <c r="B273" s="489"/>
      <c r="C273" s="489"/>
      <c r="D273" s="489"/>
      <c r="E273" s="489"/>
      <c r="F273" s="490"/>
      <c r="G273" s="490"/>
      <c r="H273" s="489"/>
      <c r="I273" s="491"/>
      <c r="J273" s="491"/>
      <c r="K273" s="454"/>
      <c r="L273" s="454"/>
      <c r="M273" s="454"/>
      <c r="N273" s="454"/>
      <c r="O273" s="451"/>
      <c r="P273" s="451"/>
      <c r="Q273" s="451"/>
      <c r="R273" s="454"/>
      <c r="S273" s="454"/>
      <c r="T273" s="454"/>
      <c r="U273" s="454"/>
      <c r="V273" s="454"/>
      <c r="W273" s="454"/>
      <c r="X273" s="451"/>
      <c r="Y273" s="451"/>
      <c r="Z273" s="451"/>
      <c r="AA273" s="451"/>
      <c r="AB273" s="454"/>
    </row>
    <row r="274" ht="18.0" customHeight="1">
      <c r="A274" s="451"/>
      <c r="B274" s="489"/>
      <c r="C274" s="489"/>
      <c r="D274" s="489"/>
      <c r="E274" s="489"/>
      <c r="F274" s="490"/>
      <c r="G274" s="490"/>
      <c r="H274" s="489"/>
      <c r="I274" s="491"/>
      <c r="J274" s="491"/>
      <c r="K274" s="454"/>
      <c r="L274" s="454"/>
      <c r="M274" s="454"/>
      <c r="N274" s="454"/>
      <c r="O274" s="451"/>
      <c r="P274" s="451"/>
      <c r="Q274" s="451"/>
      <c r="R274" s="454"/>
      <c r="S274" s="454"/>
      <c r="T274" s="454"/>
      <c r="U274" s="454"/>
      <c r="V274" s="454"/>
      <c r="W274" s="454"/>
      <c r="X274" s="451"/>
      <c r="Y274" s="451"/>
      <c r="Z274" s="451"/>
      <c r="AA274" s="451"/>
      <c r="AB274" s="454"/>
    </row>
    <row r="275" ht="18.0" customHeight="1">
      <c r="A275" s="451"/>
      <c r="B275" s="489"/>
      <c r="C275" s="489"/>
      <c r="D275" s="489"/>
      <c r="E275" s="489"/>
      <c r="F275" s="490"/>
      <c r="G275" s="490"/>
      <c r="H275" s="489"/>
      <c r="I275" s="491"/>
      <c r="J275" s="491"/>
      <c r="K275" s="454"/>
      <c r="L275" s="454"/>
      <c r="M275" s="454"/>
      <c r="N275" s="454"/>
      <c r="O275" s="451"/>
      <c r="P275" s="451"/>
      <c r="Q275" s="451"/>
      <c r="R275" s="454"/>
      <c r="S275" s="454"/>
      <c r="T275" s="454"/>
      <c r="U275" s="454"/>
      <c r="V275" s="454"/>
      <c r="W275" s="454"/>
      <c r="X275" s="451"/>
      <c r="Y275" s="451"/>
      <c r="Z275" s="451"/>
      <c r="AA275" s="451"/>
      <c r="AB275" s="454"/>
    </row>
    <row r="276" ht="18.0" customHeight="1">
      <c r="A276" s="451"/>
      <c r="B276" s="489"/>
      <c r="C276" s="489"/>
      <c r="D276" s="489"/>
      <c r="E276" s="489"/>
      <c r="F276" s="490"/>
      <c r="G276" s="490"/>
      <c r="H276" s="489"/>
      <c r="I276" s="491"/>
      <c r="J276" s="491"/>
      <c r="K276" s="454"/>
      <c r="L276" s="454"/>
      <c r="M276" s="454"/>
      <c r="N276" s="454"/>
      <c r="O276" s="451"/>
      <c r="P276" s="451"/>
      <c r="Q276" s="451"/>
      <c r="R276" s="454"/>
      <c r="S276" s="454"/>
      <c r="T276" s="454"/>
      <c r="U276" s="454"/>
      <c r="V276" s="454"/>
      <c r="W276" s="454"/>
      <c r="X276" s="451"/>
      <c r="Y276" s="451"/>
      <c r="Z276" s="451"/>
      <c r="AA276" s="451"/>
      <c r="AB276" s="454"/>
    </row>
    <row r="277" ht="18.0" customHeight="1">
      <c r="A277" s="451"/>
      <c r="B277" s="489"/>
      <c r="C277" s="489"/>
      <c r="D277" s="489"/>
      <c r="E277" s="489"/>
      <c r="F277" s="490"/>
      <c r="G277" s="490"/>
      <c r="H277" s="489"/>
      <c r="I277" s="491"/>
      <c r="J277" s="491"/>
      <c r="K277" s="454"/>
      <c r="L277" s="454"/>
      <c r="M277" s="454"/>
      <c r="N277" s="454"/>
      <c r="O277" s="451"/>
      <c r="P277" s="451"/>
      <c r="Q277" s="451"/>
      <c r="R277" s="454"/>
      <c r="S277" s="454"/>
      <c r="T277" s="454"/>
      <c r="U277" s="454"/>
      <c r="V277" s="454"/>
      <c r="W277" s="454"/>
      <c r="X277" s="451"/>
      <c r="Y277" s="451"/>
      <c r="Z277" s="451"/>
      <c r="AA277" s="451"/>
      <c r="AB277" s="454"/>
    </row>
    <row r="278" ht="18.0" customHeight="1">
      <c r="A278" s="451"/>
      <c r="B278" s="489"/>
      <c r="C278" s="489"/>
      <c r="D278" s="489"/>
      <c r="E278" s="489"/>
      <c r="F278" s="490"/>
      <c r="G278" s="490"/>
      <c r="H278" s="489"/>
      <c r="I278" s="491"/>
      <c r="J278" s="491"/>
      <c r="K278" s="454"/>
      <c r="L278" s="454"/>
      <c r="M278" s="454"/>
      <c r="N278" s="454"/>
      <c r="O278" s="451"/>
      <c r="P278" s="451"/>
      <c r="Q278" s="451"/>
      <c r="R278" s="454"/>
      <c r="S278" s="454"/>
      <c r="T278" s="454"/>
      <c r="U278" s="454"/>
      <c r="V278" s="454"/>
      <c r="W278" s="454"/>
      <c r="X278" s="451"/>
      <c r="Y278" s="451"/>
      <c r="Z278" s="451"/>
      <c r="AA278" s="451"/>
      <c r="AB278" s="454"/>
    </row>
    <row r="279" ht="18.0" customHeight="1">
      <c r="A279" s="451"/>
      <c r="B279" s="489"/>
      <c r="C279" s="489"/>
      <c r="D279" s="489"/>
      <c r="E279" s="489"/>
      <c r="F279" s="490"/>
      <c r="G279" s="490"/>
      <c r="H279" s="489"/>
      <c r="I279" s="491"/>
      <c r="J279" s="491"/>
      <c r="K279" s="454"/>
      <c r="L279" s="454"/>
      <c r="M279" s="454"/>
      <c r="N279" s="454"/>
      <c r="O279" s="451"/>
      <c r="P279" s="451"/>
      <c r="Q279" s="451"/>
      <c r="R279" s="454"/>
      <c r="S279" s="454"/>
      <c r="T279" s="454"/>
      <c r="U279" s="454"/>
      <c r="V279" s="454"/>
      <c r="W279" s="454"/>
      <c r="X279" s="451"/>
      <c r="Y279" s="451"/>
      <c r="Z279" s="451"/>
      <c r="AA279" s="451"/>
      <c r="AB279" s="454"/>
    </row>
    <row r="280" ht="18.0" customHeight="1">
      <c r="A280" s="451"/>
      <c r="B280" s="489"/>
      <c r="C280" s="489"/>
      <c r="D280" s="489"/>
      <c r="E280" s="489"/>
      <c r="F280" s="490"/>
      <c r="G280" s="490"/>
      <c r="H280" s="489"/>
      <c r="I280" s="491"/>
      <c r="J280" s="491"/>
      <c r="K280" s="454"/>
      <c r="L280" s="454"/>
      <c r="M280" s="454"/>
      <c r="N280" s="454"/>
      <c r="O280" s="451"/>
      <c r="P280" s="451"/>
      <c r="Q280" s="451"/>
      <c r="R280" s="454"/>
      <c r="S280" s="454"/>
      <c r="T280" s="454"/>
      <c r="U280" s="454"/>
      <c r="V280" s="454"/>
      <c r="W280" s="454"/>
      <c r="X280" s="451"/>
      <c r="Y280" s="451"/>
      <c r="Z280" s="451"/>
      <c r="AA280" s="451"/>
      <c r="AB280" s="454"/>
    </row>
    <row r="281" ht="18.0" customHeight="1">
      <c r="A281" s="451"/>
      <c r="B281" s="489"/>
      <c r="C281" s="489"/>
      <c r="D281" s="489"/>
      <c r="E281" s="489"/>
      <c r="F281" s="490"/>
      <c r="G281" s="490"/>
      <c r="H281" s="489"/>
      <c r="I281" s="491"/>
      <c r="J281" s="491"/>
      <c r="K281" s="454"/>
      <c r="L281" s="454"/>
      <c r="M281" s="454"/>
      <c r="N281" s="454"/>
      <c r="O281" s="451"/>
      <c r="P281" s="451"/>
      <c r="Q281" s="451"/>
      <c r="R281" s="454"/>
      <c r="S281" s="454"/>
      <c r="T281" s="454"/>
      <c r="U281" s="454"/>
      <c r="V281" s="454"/>
      <c r="W281" s="454"/>
      <c r="X281" s="451"/>
      <c r="Y281" s="451"/>
      <c r="Z281" s="451"/>
      <c r="AA281" s="451"/>
      <c r="AB281" s="454"/>
    </row>
    <row r="282" ht="18.0" customHeight="1">
      <c r="A282" s="451"/>
      <c r="B282" s="489"/>
      <c r="C282" s="489"/>
      <c r="D282" s="489"/>
      <c r="E282" s="489"/>
      <c r="F282" s="490"/>
      <c r="G282" s="490"/>
      <c r="H282" s="489"/>
      <c r="I282" s="491"/>
      <c r="J282" s="491"/>
      <c r="K282" s="454"/>
      <c r="L282" s="454"/>
      <c r="M282" s="454"/>
      <c r="N282" s="454"/>
      <c r="O282" s="451"/>
      <c r="P282" s="451"/>
      <c r="Q282" s="451"/>
      <c r="R282" s="454"/>
      <c r="S282" s="454"/>
      <c r="T282" s="454"/>
      <c r="U282" s="454"/>
      <c r="V282" s="454"/>
      <c r="W282" s="454"/>
      <c r="X282" s="451"/>
      <c r="Y282" s="451"/>
      <c r="Z282" s="451"/>
      <c r="AA282" s="451"/>
      <c r="AB282" s="454"/>
    </row>
    <row r="283" ht="18.0" customHeight="1">
      <c r="A283" s="451"/>
      <c r="B283" s="489"/>
      <c r="C283" s="489"/>
      <c r="D283" s="489"/>
      <c r="E283" s="489"/>
      <c r="F283" s="490"/>
      <c r="G283" s="490"/>
      <c r="H283" s="489"/>
      <c r="I283" s="491"/>
      <c r="J283" s="491"/>
      <c r="K283" s="454"/>
      <c r="L283" s="454"/>
      <c r="M283" s="454"/>
      <c r="N283" s="454"/>
      <c r="O283" s="451"/>
      <c r="P283" s="451"/>
      <c r="Q283" s="451"/>
      <c r="R283" s="454"/>
      <c r="S283" s="454"/>
      <c r="T283" s="454"/>
      <c r="U283" s="454"/>
      <c r="V283" s="454"/>
      <c r="W283" s="454"/>
      <c r="X283" s="451"/>
      <c r="Y283" s="451"/>
      <c r="Z283" s="451"/>
      <c r="AA283" s="451"/>
      <c r="AB283" s="454"/>
    </row>
    <row r="284" ht="18.0" customHeight="1">
      <c r="A284" s="451"/>
      <c r="B284" s="489"/>
      <c r="C284" s="489"/>
      <c r="D284" s="489"/>
      <c r="E284" s="489"/>
      <c r="F284" s="490"/>
      <c r="G284" s="490"/>
      <c r="H284" s="489"/>
      <c r="I284" s="491"/>
      <c r="J284" s="491"/>
      <c r="K284" s="454"/>
      <c r="L284" s="454"/>
      <c r="M284" s="454"/>
      <c r="N284" s="454"/>
      <c r="O284" s="451"/>
      <c r="P284" s="451"/>
      <c r="Q284" s="451"/>
      <c r="R284" s="454"/>
      <c r="S284" s="454"/>
      <c r="T284" s="454"/>
      <c r="U284" s="454"/>
      <c r="V284" s="454"/>
      <c r="W284" s="454"/>
      <c r="X284" s="451"/>
      <c r="Y284" s="451"/>
      <c r="Z284" s="451"/>
      <c r="AA284" s="451"/>
      <c r="AB284" s="454"/>
    </row>
    <row r="285" ht="18.0" customHeight="1">
      <c r="A285" s="451"/>
      <c r="B285" s="489"/>
      <c r="C285" s="489"/>
      <c r="D285" s="489"/>
      <c r="E285" s="489"/>
      <c r="F285" s="490"/>
      <c r="G285" s="490"/>
      <c r="H285" s="489"/>
      <c r="I285" s="491"/>
      <c r="J285" s="491"/>
      <c r="K285" s="454"/>
      <c r="L285" s="454"/>
      <c r="M285" s="454"/>
      <c r="N285" s="454"/>
      <c r="O285" s="451"/>
      <c r="P285" s="451"/>
      <c r="Q285" s="451"/>
      <c r="R285" s="454"/>
      <c r="S285" s="454"/>
      <c r="T285" s="454"/>
      <c r="U285" s="454"/>
      <c r="V285" s="454"/>
      <c r="W285" s="454"/>
      <c r="X285" s="451"/>
      <c r="Y285" s="451"/>
      <c r="Z285" s="451"/>
      <c r="AA285" s="451"/>
      <c r="AB285" s="454"/>
    </row>
    <row r="286" ht="18.0" customHeight="1">
      <c r="A286" s="451"/>
      <c r="B286" s="489"/>
      <c r="C286" s="489"/>
      <c r="D286" s="489"/>
      <c r="E286" s="489"/>
      <c r="F286" s="490"/>
      <c r="G286" s="490"/>
      <c r="H286" s="489"/>
      <c r="I286" s="491"/>
      <c r="J286" s="491"/>
      <c r="K286" s="454"/>
      <c r="L286" s="454"/>
      <c r="M286" s="454"/>
      <c r="N286" s="454"/>
      <c r="O286" s="451"/>
      <c r="P286" s="451"/>
      <c r="Q286" s="451"/>
      <c r="R286" s="454"/>
      <c r="S286" s="454"/>
      <c r="T286" s="454"/>
      <c r="U286" s="454"/>
      <c r="V286" s="454"/>
      <c r="W286" s="454"/>
      <c r="X286" s="451"/>
      <c r="Y286" s="451"/>
      <c r="Z286" s="451"/>
      <c r="AA286" s="451"/>
      <c r="AB286" s="454"/>
    </row>
    <row r="287" ht="18.0" customHeight="1">
      <c r="A287" s="451"/>
      <c r="B287" s="489"/>
      <c r="C287" s="489"/>
      <c r="D287" s="489"/>
      <c r="E287" s="489"/>
      <c r="F287" s="490"/>
      <c r="G287" s="490"/>
      <c r="H287" s="489"/>
      <c r="I287" s="491"/>
      <c r="J287" s="491"/>
      <c r="K287" s="454"/>
      <c r="L287" s="454"/>
      <c r="M287" s="454"/>
      <c r="N287" s="454"/>
      <c r="O287" s="451"/>
      <c r="P287" s="451"/>
      <c r="Q287" s="451"/>
      <c r="R287" s="454"/>
      <c r="S287" s="454"/>
      <c r="T287" s="454"/>
      <c r="U287" s="454"/>
      <c r="V287" s="454"/>
      <c r="W287" s="454"/>
      <c r="X287" s="451"/>
      <c r="Y287" s="451"/>
      <c r="Z287" s="451"/>
      <c r="AA287" s="451"/>
      <c r="AB287" s="454"/>
    </row>
    <row r="288" ht="18.0" customHeight="1">
      <c r="A288" s="451"/>
      <c r="B288" s="489"/>
      <c r="C288" s="489"/>
      <c r="D288" s="489"/>
      <c r="E288" s="489"/>
      <c r="F288" s="490"/>
      <c r="G288" s="490"/>
      <c r="H288" s="489"/>
      <c r="I288" s="491"/>
      <c r="J288" s="491"/>
      <c r="K288" s="454"/>
      <c r="L288" s="454"/>
      <c r="M288" s="454"/>
      <c r="N288" s="454"/>
      <c r="O288" s="451"/>
      <c r="P288" s="451"/>
      <c r="Q288" s="451"/>
      <c r="R288" s="454"/>
      <c r="S288" s="454"/>
      <c r="T288" s="454"/>
      <c r="U288" s="454"/>
      <c r="V288" s="454"/>
      <c r="W288" s="454"/>
      <c r="X288" s="451"/>
      <c r="Y288" s="451"/>
      <c r="Z288" s="451"/>
      <c r="AA288" s="451"/>
      <c r="AB288" s="454"/>
    </row>
    <row r="289" ht="18.0" customHeight="1">
      <c r="A289" s="451"/>
      <c r="B289" s="489"/>
      <c r="C289" s="489"/>
      <c r="D289" s="489"/>
      <c r="E289" s="489"/>
      <c r="F289" s="490"/>
      <c r="G289" s="490"/>
      <c r="H289" s="489"/>
      <c r="I289" s="491"/>
      <c r="J289" s="491"/>
      <c r="K289" s="454"/>
      <c r="L289" s="454"/>
      <c r="M289" s="454"/>
      <c r="N289" s="454"/>
      <c r="O289" s="451"/>
      <c r="P289" s="451"/>
      <c r="Q289" s="451"/>
      <c r="R289" s="454"/>
      <c r="S289" s="454"/>
      <c r="T289" s="454"/>
      <c r="U289" s="454"/>
      <c r="V289" s="454"/>
      <c r="W289" s="454"/>
      <c r="X289" s="451"/>
      <c r="Y289" s="451"/>
      <c r="Z289" s="451"/>
      <c r="AA289" s="451"/>
      <c r="AB289" s="454"/>
    </row>
    <row r="290" ht="18.0" customHeight="1">
      <c r="A290" s="451"/>
      <c r="B290" s="489"/>
      <c r="C290" s="489"/>
      <c r="D290" s="489"/>
      <c r="E290" s="489"/>
      <c r="F290" s="490"/>
      <c r="G290" s="490"/>
      <c r="H290" s="489"/>
      <c r="I290" s="491"/>
      <c r="J290" s="491"/>
      <c r="K290" s="454"/>
      <c r="L290" s="454"/>
      <c r="M290" s="454"/>
      <c r="N290" s="454"/>
      <c r="O290" s="451"/>
      <c r="P290" s="451"/>
      <c r="Q290" s="451"/>
      <c r="R290" s="454"/>
      <c r="S290" s="454"/>
      <c r="T290" s="454"/>
      <c r="U290" s="454"/>
      <c r="V290" s="454"/>
      <c r="W290" s="454"/>
      <c r="X290" s="451"/>
      <c r="Y290" s="451"/>
      <c r="Z290" s="451"/>
      <c r="AA290" s="451"/>
      <c r="AB290" s="454"/>
    </row>
    <row r="291" ht="18.0" customHeight="1">
      <c r="A291" s="451"/>
      <c r="B291" s="489"/>
      <c r="C291" s="489"/>
      <c r="D291" s="489"/>
      <c r="E291" s="489"/>
      <c r="F291" s="490"/>
      <c r="G291" s="490"/>
      <c r="H291" s="489"/>
      <c r="I291" s="491"/>
      <c r="J291" s="491"/>
      <c r="K291" s="454"/>
      <c r="L291" s="454"/>
      <c r="M291" s="454"/>
      <c r="N291" s="454"/>
      <c r="O291" s="451"/>
      <c r="P291" s="451"/>
      <c r="Q291" s="451"/>
      <c r="R291" s="454"/>
      <c r="S291" s="454"/>
      <c r="T291" s="454"/>
      <c r="U291" s="454"/>
      <c r="V291" s="454"/>
      <c r="W291" s="454"/>
      <c r="X291" s="451"/>
      <c r="Y291" s="451"/>
      <c r="Z291" s="451"/>
      <c r="AA291" s="451"/>
      <c r="AB291" s="454"/>
    </row>
    <row r="292" ht="18.0" customHeight="1">
      <c r="A292" s="451"/>
      <c r="B292" s="489"/>
      <c r="C292" s="489"/>
      <c r="D292" s="489"/>
      <c r="E292" s="489"/>
      <c r="F292" s="490"/>
      <c r="G292" s="490"/>
      <c r="H292" s="489"/>
      <c r="I292" s="491"/>
      <c r="J292" s="491"/>
      <c r="K292" s="454"/>
      <c r="L292" s="454"/>
      <c r="M292" s="454"/>
      <c r="N292" s="454"/>
      <c r="O292" s="451"/>
      <c r="P292" s="451"/>
      <c r="Q292" s="451"/>
      <c r="R292" s="454"/>
      <c r="S292" s="454"/>
      <c r="T292" s="454"/>
      <c r="U292" s="454"/>
      <c r="V292" s="454"/>
      <c r="W292" s="454"/>
      <c r="X292" s="451"/>
      <c r="Y292" s="451"/>
      <c r="Z292" s="451"/>
      <c r="AA292" s="451"/>
      <c r="AB292" s="454"/>
    </row>
    <row r="293" ht="18.0" customHeight="1">
      <c r="A293" s="451"/>
      <c r="B293" s="489"/>
      <c r="C293" s="489"/>
      <c r="D293" s="489"/>
      <c r="E293" s="489"/>
      <c r="F293" s="490"/>
      <c r="G293" s="490"/>
      <c r="H293" s="489"/>
      <c r="I293" s="491"/>
      <c r="J293" s="491"/>
      <c r="K293" s="454"/>
      <c r="L293" s="454"/>
      <c r="M293" s="454"/>
      <c r="N293" s="454"/>
      <c r="O293" s="451"/>
      <c r="P293" s="451"/>
      <c r="Q293" s="451"/>
      <c r="R293" s="454"/>
      <c r="S293" s="454"/>
      <c r="T293" s="454"/>
      <c r="U293" s="454"/>
      <c r="V293" s="454"/>
      <c r="W293" s="454"/>
      <c r="X293" s="451"/>
      <c r="Y293" s="451"/>
      <c r="Z293" s="451"/>
      <c r="AA293" s="451"/>
      <c r="AB293" s="454"/>
    </row>
    <row r="294" ht="18.0" customHeight="1">
      <c r="A294" s="451"/>
      <c r="B294" s="489"/>
      <c r="C294" s="489"/>
      <c r="D294" s="489"/>
      <c r="E294" s="489"/>
      <c r="F294" s="490"/>
      <c r="G294" s="490"/>
      <c r="H294" s="489"/>
      <c r="I294" s="491"/>
      <c r="J294" s="491"/>
      <c r="K294" s="454"/>
      <c r="L294" s="454"/>
      <c r="M294" s="454"/>
      <c r="N294" s="454"/>
      <c r="O294" s="451"/>
      <c r="P294" s="451"/>
      <c r="Q294" s="451"/>
      <c r="R294" s="454"/>
      <c r="S294" s="454"/>
      <c r="T294" s="454"/>
      <c r="U294" s="454"/>
      <c r="V294" s="454"/>
      <c r="W294" s="454"/>
      <c r="X294" s="451"/>
      <c r="Y294" s="451"/>
      <c r="Z294" s="451"/>
      <c r="AA294" s="451"/>
      <c r="AB294" s="454"/>
    </row>
    <row r="295" ht="18.0" customHeight="1">
      <c r="A295" s="451"/>
      <c r="B295" s="489"/>
      <c r="C295" s="489"/>
      <c r="D295" s="489"/>
      <c r="E295" s="489"/>
      <c r="F295" s="490"/>
      <c r="G295" s="490"/>
      <c r="H295" s="489"/>
      <c r="I295" s="491"/>
      <c r="J295" s="491"/>
      <c r="K295" s="454"/>
      <c r="L295" s="454"/>
      <c r="M295" s="454"/>
      <c r="N295" s="454"/>
      <c r="O295" s="451"/>
      <c r="P295" s="451"/>
      <c r="Q295" s="451"/>
      <c r="R295" s="454"/>
      <c r="S295" s="454"/>
      <c r="T295" s="454"/>
      <c r="U295" s="454"/>
      <c r="V295" s="454"/>
      <c r="W295" s="454"/>
      <c r="X295" s="451"/>
      <c r="Y295" s="451"/>
      <c r="Z295" s="451"/>
      <c r="AA295" s="451"/>
      <c r="AB295" s="454"/>
    </row>
    <row r="296" ht="18.0" customHeight="1">
      <c r="A296" s="451"/>
      <c r="B296" s="489"/>
      <c r="C296" s="489"/>
      <c r="D296" s="489"/>
      <c r="E296" s="489"/>
      <c r="F296" s="490"/>
      <c r="G296" s="490"/>
      <c r="H296" s="489"/>
      <c r="I296" s="491"/>
      <c r="J296" s="491"/>
      <c r="K296" s="454"/>
      <c r="L296" s="454"/>
      <c r="M296" s="454"/>
      <c r="N296" s="454"/>
      <c r="O296" s="451"/>
      <c r="P296" s="451"/>
      <c r="Q296" s="451"/>
      <c r="R296" s="454"/>
      <c r="S296" s="454"/>
      <c r="T296" s="454"/>
      <c r="U296" s="454"/>
      <c r="V296" s="454"/>
      <c r="W296" s="454"/>
      <c r="X296" s="451"/>
      <c r="Y296" s="451"/>
      <c r="Z296" s="451"/>
      <c r="AA296" s="451"/>
      <c r="AB296" s="454"/>
    </row>
    <row r="297" ht="18.0" customHeight="1">
      <c r="A297" s="451"/>
      <c r="B297" s="489"/>
      <c r="C297" s="489"/>
      <c r="D297" s="489"/>
      <c r="E297" s="489"/>
      <c r="F297" s="490"/>
      <c r="G297" s="490"/>
      <c r="H297" s="489"/>
      <c r="I297" s="491"/>
      <c r="J297" s="491"/>
      <c r="K297" s="454"/>
      <c r="L297" s="454"/>
      <c r="M297" s="454"/>
      <c r="N297" s="454"/>
      <c r="O297" s="451"/>
      <c r="P297" s="451"/>
      <c r="Q297" s="451"/>
      <c r="R297" s="454"/>
      <c r="S297" s="454"/>
      <c r="T297" s="454"/>
      <c r="U297" s="454"/>
      <c r="V297" s="454"/>
      <c r="W297" s="454"/>
      <c r="X297" s="451"/>
      <c r="Y297" s="451"/>
      <c r="Z297" s="451"/>
      <c r="AA297" s="451"/>
      <c r="AB297" s="454"/>
    </row>
    <row r="298" ht="18.0" customHeight="1">
      <c r="A298" s="451"/>
      <c r="B298" s="489"/>
      <c r="C298" s="489"/>
      <c r="D298" s="489"/>
      <c r="E298" s="489"/>
      <c r="F298" s="490"/>
      <c r="G298" s="490"/>
      <c r="H298" s="489"/>
      <c r="I298" s="491"/>
      <c r="J298" s="491"/>
      <c r="K298" s="454"/>
      <c r="L298" s="454"/>
      <c r="M298" s="454"/>
      <c r="N298" s="454"/>
      <c r="O298" s="451"/>
      <c r="P298" s="451"/>
      <c r="Q298" s="451"/>
      <c r="R298" s="454"/>
      <c r="S298" s="454"/>
      <c r="T298" s="454"/>
      <c r="U298" s="454"/>
      <c r="V298" s="454"/>
      <c r="W298" s="454"/>
      <c r="X298" s="451"/>
      <c r="Y298" s="451"/>
      <c r="Z298" s="451"/>
      <c r="AA298" s="451"/>
      <c r="AB298" s="454"/>
    </row>
    <row r="299" ht="18.0" customHeight="1">
      <c r="A299" s="451"/>
      <c r="B299" s="489"/>
      <c r="C299" s="489"/>
      <c r="D299" s="489"/>
      <c r="E299" s="489"/>
      <c r="F299" s="490"/>
      <c r="G299" s="490"/>
      <c r="H299" s="489"/>
      <c r="I299" s="491"/>
      <c r="J299" s="491"/>
      <c r="K299" s="454"/>
      <c r="L299" s="454"/>
      <c r="M299" s="454"/>
      <c r="N299" s="454"/>
      <c r="O299" s="451"/>
      <c r="P299" s="451"/>
      <c r="Q299" s="451"/>
      <c r="R299" s="454"/>
      <c r="S299" s="454"/>
      <c r="T299" s="454"/>
      <c r="U299" s="454"/>
      <c r="V299" s="454"/>
      <c r="W299" s="454"/>
      <c r="X299" s="451"/>
      <c r="Y299" s="451"/>
      <c r="Z299" s="451"/>
      <c r="AA299" s="451"/>
      <c r="AB299" s="454"/>
    </row>
    <row r="300" ht="18.0" customHeight="1">
      <c r="A300" s="451"/>
      <c r="B300" s="489"/>
      <c r="C300" s="489"/>
      <c r="D300" s="489"/>
      <c r="E300" s="489"/>
      <c r="F300" s="490"/>
      <c r="G300" s="490"/>
      <c r="H300" s="489"/>
      <c r="I300" s="491"/>
      <c r="J300" s="491"/>
      <c r="K300" s="454"/>
      <c r="L300" s="454"/>
      <c r="M300" s="454"/>
      <c r="N300" s="454"/>
      <c r="O300" s="451"/>
      <c r="P300" s="451"/>
      <c r="Q300" s="451"/>
      <c r="R300" s="454"/>
      <c r="S300" s="454"/>
      <c r="T300" s="454"/>
      <c r="U300" s="454"/>
      <c r="V300" s="454"/>
      <c r="W300" s="454"/>
      <c r="X300" s="451"/>
      <c r="Y300" s="451"/>
      <c r="Z300" s="451"/>
      <c r="AA300" s="451"/>
      <c r="AB300" s="454"/>
    </row>
    <row r="301" ht="18.0" customHeight="1">
      <c r="A301" s="451"/>
      <c r="B301" s="489"/>
      <c r="C301" s="489"/>
      <c r="D301" s="489"/>
      <c r="E301" s="489"/>
      <c r="F301" s="490"/>
      <c r="G301" s="490"/>
      <c r="H301" s="489"/>
      <c r="I301" s="491"/>
      <c r="J301" s="491"/>
      <c r="K301" s="454"/>
      <c r="L301" s="454"/>
      <c r="M301" s="454"/>
      <c r="N301" s="454"/>
      <c r="O301" s="451"/>
      <c r="P301" s="451"/>
      <c r="Q301" s="451"/>
      <c r="R301" s="454"/>
      <c r="S301" s="454"/>
      <c r="T301" s="454"/>
      <c r="U301" s="454"/>
      <c r="V301" s="454"/>
      <c r="W301" s="454"/>
      <c r="X301" s="451"/>
      <c r="Y301" s="451"/>
      <c r="Z301" s="451"/>
      <c r="AA301" s="451"/>
      <c r="AB301" s="454"/>
    </row>
    <row r="302" ht="18.0" customHeight="1">
      <c r="A302" s="451"/>
      <c r="B302" s="489"/>
      <c r="C302" s="489"/>
      <c r="D302" s="489"/>
      <c r="E302" s="489"/>
      <c r="F302" s="490"/>
      <c r="G302" s="490"/>
      <c r="H302" s="489"/>
      <c r="I302" s="491"/>
      <c r="J302" s="491"/>
      <c r="K302" s="454"/>
      <c r="L302" s="454"/>
      <c r="M302" s="454"/>
      <c r="N302" s="454"/>
      <c r="O302" s="451"/>
      <c r="P302" s="451"/>
      <c r="Q302" s="451"/>
      <c r="R302" s="454"/>
      <c r="S302" s="454"/>
      <c r="T302" s="454"/>
      <c r="U302" s="454"/>
      <c r="V302" s="454"/>
      <c r="W302" s="454"/>
      <c r="X302" s="451"/>
      <c r="Y302" s="451"/>
      <c r="Z302" s="451"/>
      <c r="AA302" s="451"/>
      <c r="AB302" s="454"/>
    </row>
    <row r="303" ht="18.0" customHeight="1">
      <c r="A303" s="345"/>
      <c r="B303" s="454"/>
      <c r="C303" s="454"/>
      <c r="D303" s="454"/>
      <c r="E303" s="454"/>
      <c r="F303" s="492"/>
      <c r="G303" s="492"/>
      <c r="H303" s="471"/>
      <c r="I303" s="471"/>
      <c r="J303" s="471"/>
      <c r="K303" s="453"/>
      <c r="L303" s="453"/>
      <c r="M303" s="453"/>
      <c r="N303" s="453"/>
      <c r="O303" s="453"/>
      <c r="P303" s="453"/>
      <c r="Q303" s="453"/>
      <c r="R303" s="345"/>
      <c r="S303" s="345"/>
      <c r="T303" s="345"/>
      <c r="U303" s="345"/>
      <c r="V303" s="345"/>
      <c r="W303" s="345"/>
      <c r="X303" s="345"/>
      <c r="Y303" s="345"/>
      <c r="Z303" s="345"/>
      <c r="AA303" s="345"/>
      <c r="AB303" s="345"/>
    </row>
    <row r="304" ht="18.0" customHeight="1">
      <c r="A304" s="345"/>
      <c r="B304" s="454"/>
      <c r="C304" s="454"/>
      <c r="D304" s="454"/>
      <c r="E304" s="454"/>
      <c r="F304" s="493"/>
      <c r="G304" s="493"/>
      <c r="H304" s="454"/>
      <c r="I304" s="345"/>
      <c r="J304" s="345"/>
      <c r="K304" s="345"/>
      <c r="L304" s="345"/>
      <c r="M304" s="345"/>
      <c r="N304" s="345"/>
      <c r="O304" s="345"/>
      <c r="P304" s="345"/>
      <c r="Q304" s="345"/>
      <c r="R304" s="345"/>
      <c r="S304" s="345"/>
      <c r="T304" s="345"/>
      <c r="U304" s="345"/>
      <c r="V304" s="345"/>
      <c r="W304" s="345"/>
      <c r="X304" s="345"/>
      <c r="Y304" s="345"/>
      <c r="Z304" s="345"/>
      <c r="AA304" s="345"/>
      <c r="AB304" s="345"/>
    </row>
    <row r="305" ht="18.0" customHeight="1">
      <c r="A305" s="345"/>
      <c r="B305" s="345"/>
      <c r="C305" s="345"/>
      <c r="D305" s="345"/>
      <c r="E305" s="345"/>
      <c r="F305" s="494"/>
      <c r="G305" s="494"/>
      <c r="H305" s="345"/>
      <c r="I305" s="345"/>
      <c r="J305" s="345"/>
      <c r="K305" s="345"/>
      <c r="L305" s="345"/>
      <c r="M305" s="345"/>
      <c r="N305" s="345"/>
      <c r="O305" s="345"/>
      <c r="P305" s="345"/>
      <c r="Q305" s="345"/>
      <c r="R305" s="345"/>
      <c r="S305" s="345"/>
      <c r="T305" s="345"/>
      <c r="U305" s="345"/>
      <c r="V305" s="345"/>
      <c r="W305" s="345"/>
      <c r="X305" s="345"/>
      <c r="Y305" s="345"/>
      <c r="Z305" s="345"/>
      <c r="AA305" s="345"/>
      <c r="AB305" s="345"/>
    </row>
    <row r="306" ht="18.0" customHeight="1">
      <c r="A306" s="345"/>
      <c r="B306" s="345"/>
      <c r="C306" s="345"/>
      <c r="D306" s="345"/>
      <c r="E306" s="345"/>
      <c r="F306" s="494"/>
      <c r="G306" s="494"/>
      <c r="H306" s="345"/>
      <c r="I306" s="345"/>
      <c r="J306" s="345"/>
      <c r="K306" s="345"/>
      <c r="L306" s="345"/>
      <c r="M306" s="345"/>
      <c r="N306" s="345"/>
      <c r="O306" s="345"/>
      <c r="P306" s="345"/>
      <c r="Q306" s="345"/>
      <c r="R306" s="345"/>
      <c r="S306" s="345"/>
      <c r="T306" s="345"/>
      <c r="U306" s="345"/>
      <c r="V306" s="345"/>
      <c r="W306" s="345"/>
      <c r="X306" s="345"/>
      <c r="Y306" s="345"/>
      <c r="Z306" s="345"/>
      <c r="AA306" s="345"/>
      <c r="AB306" s="345"/>
    </row>
    <row r="307" ht="18.0" customHeight="1">
      <c r="A307" s="345"/>
      <c r="B307" s="345"/>
      <c r="C307" s="345"/>
      <c r="D307" s="345"/>
      <c r="E307" s="345"/>
      <c r="F307" s="494"/>
      <c r="G307" s="494"/>
      <c r="H307" s="345"/>
      <c r="I307" s="345"/>
      <c r="J307" s="345"/>
      <c r="K307" s="345"/>
      <c r="L307" s="345"/>
      <c r="M307" s="345"/>
      <c r="N307" s="345"/>
      <c r="O307" s="345"/>
      <c r="P307" s="345"/>
      <c r="Q307" s="345"/>
      <c r="R307" s="345"/>
      <c r="S307" s="345"/>
      <c r="T307" s="345"/>
      <c r="U307" s="345"/>
      <c r="V307" s="345"/>
      <c r="W307" s="345"/>
      <c r="X307" s="345"/>
      <c r="Y307" s="345"/>
      <c r="Z307" s="345"/>
      <c r="AA307" s="345"/>
      <c r="AB307" s="345"/>
    </row>
    <row r="308" ht="18.0" customHeight="1">
      <c r="A308" s="139"/>
      <c r="B308" s="345"/>
      <c r="C308" s="345"/>
      <c r="D308" s="345"/>
      <c r="E308" s="345"/>
      <c r="F308" s="494"/>
      <c r="G308" s="494"/>
      <c r="H308" s="345"/>
      <c r="I308" s="345"/>
      <c r="J308" s="345"/>
      <c r="K308" s="345"/>
      <c r="L308" s="345"/>
      <c r="M308" s="345"/>
      <c r="N308" s="345"/>
      <c r="O308" s="345"/>
      <c r="P308" s="345"/>
      <c r="Q308" s="345"/>
      <c r="R308" s="345"/>
      <c r="S308" s="345"/>
      <c r="T308" s="345"/>
      <c r="U308" s="345"/>
      <c r="V308" s="345"/>
      <c r="W308" s="345"/>
      <c r="X308" s="345"/>
      <c r="Y308" s="345"/>
      <c r="Z308" s="345"/>
      <c r="AA308" s="345"/>
      <c r="AB308" s="345"/>
    </row>
    <row r="309" ht="18.0" customHeight="1">
      <c r="A309" s="345"/>
      <c r="B309" s="345"/>
      <c r="C309" s="345"/>
      <c r="D309" s="345"/>
      <c r="E309" s="345"/>
      <c r="F309" s="494"/>
      <c r="G309" s="494"/>
      <c r="H309" s="345"/>
      <c r="I309" s="345"/>
      <c r="J309" s="345"/>
      <c r="K309" s="345"/>
      <c r="L309" s="345"/>
      <c r="M309" s="345"/>
      <c r="N309" s="345"/>
      <c r="O309" s="345"/>
      <c r="P309" s="345"/>
      <c r="Q309" s="345"/>
      <c r="R309" s="345"/>
      <c r="S309" s="345"/>
      <c r="T309" s="345"/>
      <c r="U309" s="345"/>
      <c r="V309" s="345"/>
      <c r="W309" s="345"/>
      <c r="X309" s="345"/>
      <c r="Y309" s="345"/>
      <c r="Z309" s="345"/>
      <c r="AA309" s="345"/>
      <c r="AB309" s="345"/>
    </row>
    <row r="310" ht="18.0" customHeight="1">
      <c r="A310" s="345"/>
      <c r="B310" s="471"/>
      <c r="C310" s="495"/>
      <c r="D310" s="495"/>
      <c r="E310" s="495"/>
      <c r="F310" s="496"/>
      <c r="G310" s="496"/>
      <c r="H310" s="471"/>
      <c r="I310" s="471"/>
      <c r="J310" s="471"/>
      <c r="K310" s="345"/>
      <c r="L310" s="345"/>
      <c r="M310" s="345"/>
      <c r="N310" s="345"/>
      <c r="O310" s="345"/>
      <c r="P310" s="345"/>
      <c r="Q310" s="345"/>
      <c r="R310" s="345"/>
      <c r="S310" s="345"/>
      <c r="T310" s="345"/>
      <c r="U310" s="345"/>
      <c r="V310" s="345"/>
      <c r="W310" s="345"/>
      <c r="X310" s="345"/>
      <c r="Y310" s="345"/>
      <c r="Z310" s="345"/>
      <c r="AA310" s="345"/>
      <c r="AB310" s="345"/>
    </row>
    <row r="311" ht="18.0" customHeight="1">
      <c r="A311" s="497"/>
      <c r="B311" s="452"/>
      <c r="C311" s="452"/>
      <c r="D311" s="452"/>
      <c r="E311" s="452"/>
      <c r="F311" s="459"/>
      <c r="G311" s="459"/>
      <c r="H311" s="452"/>
      <c r="I311" s="465"/>
      <c r="J311" s="465"/>
      <c r="K311" s="345"/>
      <c r="L311" s="345"/>
      <c r="M311" s="345"/>
      <c r="N311" s="345"/>
      <c r="O311" s="498"/>
      <c r="P311" s="498"/>
      <c r="Q311" s="498"/>
      <c r="R311" s="345"/>
      <c r="S311" s="345"/>
      <c r="T311" s="345"/>
      <c r="U311" s="345"/>
      <c r="V311" s="345"/>
      <c r="W311" s="345"/>
      <c r="X311" s="345"/>
      <c r="Y311" s="345"/>
      <c r="Z311" s="345"/>
      <c r="AA311" s="345"/>
      <c r="AB311" s="345"/>
    </row>
    <row r="312" ht="18.0" customHeight="1">
      <c r="A312" s="497"/>
      <c r="B312" s="452"/>
      <c r="C312" s="452"/>
      <c r="D312" s="452"/>
      <c r="E312" s="452"/>
      <c r="F312" s="459"/>
      <c r="G312" s="459"/>
      <c r="H312" s="452"/>
      <c r="I312" s="465"/>
      <c r="J312" s="465"/>
      <c r="K312" s="345"/>
      <c r="L312" s="345"/>
      <c r="M312" s="345"/>
      <c r="N312" s="345"/>
      <c r="O312" s="498"/>
      <c r="P312" s="498"/>
      <c r="Q312" s="498"/>
      <c r="R312" s="345"/>
      <c r="S312" s="345"/>
      <c r="T312" s="345"/>
      <c r="U312" s="345"/>
      <c r="V312" s="345"/>
      <c r="W312" s="345"/>
      <c r="X312" s="489"/>
      <c r="Y312" s="489"/>
      <c r="Z312" s="345"/>
      <c r="AA312" s="345"/>
      <c r="AB312" s="345"/>
    </row>
    <row r="313" ht="18.0" customHeight="1">
      <c r="A313" s="497"/>
      <c r="B313" s="452"/>
      <c r="C313" s="452"/>
      <c r="D313" s="452"/>
      <c r="E313" s="452"/>
      <c r="F313" s="459"/>
      <c r="G313" s="459"/>
      <c r="H313" s="452"/>
      <c r="I313" s="465"/>
      <c r="J313" s="465"/>
      <c r="K313" s="345"/>
      <c r="L313" s="345"/>
      <c r="M313" s="345"/>
      <c r="N313" s="345"/>
      <c r="O313" s="498"/>
      <c r="P313" s="498"/>
      <c r="Q313" s="498"/>
      <c r="R313" s="345"/>
      <c r="S313" s="345"/>
      <c r="T313" s="345"/>
      <c r="U313" s="345"/>
      <c r="V313" s="345"/>
      <c r="W313" s="345"/>
      <c r="X313" s="489"/>
      <c r="Y313" s="489"/>
      <c r="Z313" s="345"/>
      <c r="AA313" s="345"/>
      <c r="AB313" s="345"/>
    </row>
    <row r="314" ht="18.0" customHeight="1">
      <c r="A314" s="497"/>
      <c r="B314" s="452"/>
      <c r="C314" s="452"/>
      <c r="D314" s="452"/>
      <c r="E314" s="452"/>
      <c r="F314" s="459"/>
      <c r="G314" s="459"/>
      <c r="H314" s="452"/>
      <c r="I314" s="465"/>
      <c r="J314" s="465"/>
      <c r="K314" s="345"/>
      <c r="L314" s="345"/>
      <c r="M314" s="345"/>
      <c r="N314" s="345"/>
      <c r="O314" s="498"/>
      <c r="P314" s="498"/>
      <c r="Q314" s="498"/>
      <c r="R314" s="345"/>
      <c r="S314" s="345"/>
      <c r="T314" s="345"/>
      <c r="U314" s="345"/>
      <c r="V314" s="345"/>
      <c r="W314" s="345"/>
      <c r="X314" s="489"/>
      <c r="Y314" s="489"/>
      <c r="Z314" s="345"/>
      <c r="AA314" s="345"/>
      <c r="AB314" s="345"/>
    </row>
    <row r="315" ht="18.0" customHeight="1">
      <c r="A315" s="497"/>
      <c r="B315" s="452"/>
      <c r="C315" s="452"/>
      <c r="D315" s="452"/>
      <c r="E315" s="452"/>
      <c r="F315" s="459"/>
      <c r="G315" s="459"/>
      <c r="H315" s="452"/>
      <c r="I315" s="465"/>
      <c r="J315" s="465"/>
      <c r="K315" s="345"/>
      <c r="L315" s="345"/>
      <c r="M315" s="345"/>
      <c r="N315" s="345"/>
      <c r="O315" s="498"/>
      <c r="P315" s="498"/>
      <c r="Q315" s="498"/>
      <c r="R315" s="345"/>
      <c r="S315" s="345"/>
      <c r="T315" s="345"/>
      <c r="U315" s="345"/>
      <c r="V315" s="345"/>
      <c r="W315" s="345"/>
      <c r="X315" s="345"/>
      <c r="Y315" s="345"/>
      <c r="Z315" s="345"/>
      <c r="AA315" s="345"/>
      <c r="AB315" s="345"/>
    </row>
    <row r="316" ht="18.0" customHeight="1">
      <c r="A316" s="497"/>
      <c r="B316" s="452"/>
      <c r="C316" s="452"/>
      <c r="D316" s="452"/>
      <c r="E316" s="452"/>
      <c r="F316" s="459"/>
      <c r="G316" s="459"/>
      <c r="H316" s="452"/>
      <c r="I316" s="465"/>
      <c r="J316" s="465"/>
      <c r="K316" s="345"/>
      <c r="L316" s="345"/>
      <c r="M316" s="345"/>
      <c r="N316" s="345"/>
      <c r="O316" s="498"/>
      <c r="P316" s="498"/>
      <c r="Q316" s="498"/>
      <c r="R316" s="345"/>
      <c r="S316" s="345"/>
      <c r="T316" s="345"/>
      <c r="U316" s="345"/>
      <c r="V316" s="345"/>
      <c r="W316" s="345"/>
      <c r="X316" s="345"/>
      <c r="Y316" s="345"/>
      <c r="Z316" s="345"/>
      <c r="AA316" s="345"/>
      <c r="AB316" s="345"/>
    </row>
    <row r="317" ht="18.0" customHeight="1">
      <c r="A317" s="497"/>
      <c r="B317" s="452"/>
      <c r="C317" s="452"/>
      <c r="D317" s="452"/>
      <c r="E317" s="452"/>
      <c r="F317" s="459"/>
      <c r="G317" s="459"/>
      <c r="H317" s="452"/>
      <c r="I317" s="465"/>
      <c r="J317" s="465"/>
      <c r="K317" s="345"/>
      <c r="L317" s="345"/>
      <c r="M317" s="345"/>
      <c r="N317" s="345"/>
      <c r="O317" s="498"/>
      <c r="P317" s="498"/>
      <c r="Q317" s="498"/>
      <c r="R317" s="345"/>
      <c r="S317" s="345"/>
      <c r="T317" s="345"/>
      <c r="U317" s="345"/>
      <c r="V317" s="345"/>
      <c r="W317" s="345"/>
      <c r="X317" s="345"/>
      <c r="Y317" s="345"/>
      <c r="Z317" s="345"/>
      <c r="AA317" s="345"/>
      <c r="AB317" s="345"/>
    </row>
    <row r="318" ht="18.0" customHeight="1">
      <c r="A318" s="497"/>
      <c r="B318" s="452"/>
      <c r="C318" s="452"/>
      <c r="D318" s="452"/>
      <c r="E318" s="452"/>
      <c r="F318" s="459"/>
      <c r="G318" s="459"/>
      <c r="H318" s="452"/>
      <c r="I318" s="465"/>
      <c r="J318" s="465"/>
      <c r="K318" s="345"/>
      <c r="L318" s="345"/>
      <c r="M318" s="345"/>
      <c r="N318" s="345"/>
      <c r="O318" s="498"/>
      <c r="P318" s="498"/>
      <c r="Q318" s="498"/>
      <c r="R318" s="345"/>
      <c r="S318" s="345"/>
      <c r="T318" s="345"/>
      <c r="U318" s="345"/>
      <c r="V318" s="345"/>
      <c r="W318" s="345"/>
      <c r="X318" s="345"/>
      <c r="Y318" s="345"/>
      <c r="Z318" s="345"/>
      <c r="AA318" s="345"/>
      <c r="AB318" s="345"/>
    </row>
    <row r="319" ht="18.0" customHeight="1">
      <c r="A319" s="497"/>
      <c r="B319" s="452"/>
      <c r="C319" s="452"/>
      <c r="D319" s="452"/>
      <c r="E319" s="452"/>
      <c r="F319" s="459"/>
      <c r="G319" s="459"/>
      <c r="H319" s="452"/>
      <c r="I319" s="465"/>
      <c r="J319" s="465"/>
      <c r="K319" s="345"/>
      <c r="L319" s="345"/>
      <c r="M319" s="345"/>
      <c r="N319" s="345"/>
      <c r="O319" s="498"/>
      <c r="P319" s="498"/>
      <c r="Q319" s="498"/>
      <c r="R319" s="345"/>
      <c r="S319" s="345"/>
      <c r="T319" s="345"/>
      <c r="U319" s="345"/>
      <c r="V319" s="345"/>
      <c r="W319" s="345"/>
      <c r="X319" s="345"/>
      <c r="Y319" s="345"/>
      <c r="Z319" s="345"/>
      <c r="AA319" s="345"/>
      <c r="AB319" s="345"/>
    </row>
    <row r="320" ht="18.0" customHeight="1">
      <c r="A320" s="497"/>
      <c r="B320" s="452"/>
      <c r="C320" s="452"/>
      <c r="D320" s="452"/>
      <c r="E320" s="452"/>
      <c r="F320" s="459"/>
      <c r="G320" s="459"/>
      <c r="H320" s="452"/>
      <c r="I320" s="465"/>
      <c r="J320" s="465"/>
      <c r="K320" s="345"/>
      <c r="L320" s="345"/>
      <c r="M320" s="345"/>
      <c r="N320" s="345"/>
      <c r="O320" s="345"/>
      <c r="P320" s="345"/>
      <c r="Q320" s="345"/>
      <c r="R320" s="345"/>
      <c r="S320" s="345"/>
      <c r="T320" s="345"/>
      <c r="U320" s="345"/>
      <c r="V320" s="345"/>
      <c r="W320" s="499"/>
      <c r="X320" s="345"/>
      <c r="Y320" s="345"/>
      <c r="Z320" s="345"/>
      <c r="AA320" s="345"/>
      <c r="AB320" s="345"/>
    </row>
    <row r="321" ht="18.0" customHeight="1">
      <c r="A321" s="497"/>
      <c r="B321" s="345"/>
      <c r="C321" s="345"/>
      <c r="D321" s="345"/>
      <c r="E321" s="345"/>
      <c r="F321" s="496"/>
      <c r="G321" s="496"/>
      <c r="H321" s="345"/>
      <c r="I321" s="500"/>
      <c r="J321" s="500"/>
      <c r="K321" s="345"/>
      <c r="L321" s="345"/>
      <c r="M321" s="345"/>
      <c r="N321" s="345"/>
      <c r="O321" s="345"/>
      <c r="P321" s="345"/>
      <c r="Q321" s="345"/>
      <c r="R321" s="345"/>
      <c r="S321" s="345"/>
      <c r="T321" s="345"/>
      <c r="U321" s="345"/>
      <c r="V321" s="345"/>
      <c r="W321" s="499"/>
      <c r="X321" s="345"/>
      <c r="Y321" s="345"/>
      <c r="Z321" s="345"/>
      <c r="AA321" s="345"/>
      <c r="AB321" s="345"/>
    </row>
    <row r="322" ht="18.0" customHeight="1">
      <c r="A322" s="345"/>
      <c r="B322" s="345"/>
      <c r="C322" s="345"/>
      <c r="D322" s="345"/>
      <c r="E322" s="345"/>
      <c r="F322" s="494"/>
      <c r="G322" s="494"/>
      <c r="H322" s="345"/>
      <c r="I322" s="345"/>
      <c r="J322" s="345"/>
      <c r="K322" s="345"/>
      <c r="L322" s="345"/>
      <c r="M322" s="345"/>
      <c r="N322" s="345"/>
      <c r="O322" s="345"/>
      <c r="P322" s="345"/>
      <c r="Q322" s="345"/>
      <c r="R322" s="345"/>
      <c r="S322" s="345"/>
      <c r="T322" s="345"/>
      <c r="U322" s="345"/>
      <c r="V322" s="345"/>
      <c r="W322" s="499"/>
      <c r="X322" s="345"/>
      <c r="Y322" s="345"/>
      <c r="Z322" s="345"/>
      <c r="AA322" s="345"/>
      <c r="AB322" s="345"/>
    </row>
    <row r="323" ht="18.0" customHeight="1">
      <c r="A323" s="345"/>
      <c r="B323" s="345"/>
      <c r="C323" s="345"/>
      <c r="D323" s="345"/>
      <c r="E323" s="345"/>
      <c r="F323" s="494"/>
      <c r="G323" s="494"/>
      <c r="H323" s="345"/>
      <c r="I323" s="345"/>
      <c r="J323" s="345"/>
      <c r="K323" s="345"/>
      <c r="L323" s="345"/>
      <c r="M323" s="345"/>
      <c r="N323" s="345"/>
      <c r="O323" s="345"/>
      <c r="P323" s="345"/>
      <c r="Q323" s="345"/>
      <c r="R323" s="345"/>
      <c r="S323" s="345"/>
      <c r="T323" s="345"/>
      <c r="U323" s="345"/>
      <c r="V323" s="345"/>
      <c r="W323" s="499"/>
      <c r="X323" s="345"/>
      <c r="Y323" s="345"/>
      <c r="Z323" s="345"/>
      <c r="AA323" s="345"/>
      <c r="AB323" s="345"/>
    </row>
    <row r="324" ht="18.0" customHeight="1">
      <c r="A324" s="345"/>
      <c r="B324" s="345"/>
      <c r="C324" s="345"/>
      <c r="D324" s="345"/>
      <c r="E324" s="345"/>
      <c r="F324" s="494"/>
      <c r="G324" s="494"/>
      <c r="H324" s="345"/>
      <c r="I324" s="345"/>
      <c r="J324" s="345"/>
      <c r="K324" s="345"/>
      <c r="L324" s="345"/>
      <c r="M324" s="345"/>
      <c r="N324" s="345"/>
      <c r="O324" s="345"/>
      <c r="P324" s="345"/>
      <c r="Q324" s="345"/>
      <c r="R324" s="345"/>
      <c r="S324" s="345"/>
      <c r="T324" s="345"/>
      <c r="U324" s="345"/>
      <c r="V324" s="345"/>
      <c r="W324" s="499"/>
      <c r="X324" s="345"/>
      <c r="Y324" s="345"/>
      <c r="Z324" s="345"/>
      <c r="AA324" s="345"/>
      <c r="AB324" s="345"/>
    </row>
    <row r="325" ht="18.0" customHeight="1">
      <c r="A325" s="139"/>
      <c r="B325" s="345"/>
      <c r="C325" s="345"/>
      <c r="D325" s="345"/>
      <c r="E325" s="345"/>
      <c r="F325" s="494"/>
      <c r="G325" s="494"/>
      <c r="H325" s="345"/>
      <c r="I325" s="345"/>
      <c r="J325" s="345"/>
      <c r="K325" s="345"/>
      <c r="L325" s="345"/>
      <c r="M325" s="345"/>
      <c r="N325" s="345"/>
      <c r="O325" s="345"/>
      <c r="P325" s="345"/>
      <c r="Q325" s="345"/>
      <c r="R325" s="345"/>
      <c r="S325" s="345"/>
      <c r="T325" s="345"/>
      <c r="U325" s="345"/>
      <c r="V325" s="345"/>
      <c r="W325" s="499"/>
      <c r="X325" s="345"/>
      <c r="Y325" s="345"/>
      <c r="Z325" s="345"/>
      <c r="AA325" s="345"/>
      <c r="AB325" s="345"/>
    </row>
    <row r="326" ht="18.0" customHeight="1">
      <c r="A326" s="345"/>
      <c r="B326" s="345"/>
      <c r="C326" s="345"/>
      <c r="D326" s="345"/>
      <c r="E326" s="345"/>
      <c r="F326" s="494"/>
      <c r="G326" s="494"/>
      <c r="H326" s="345"/>
      <c r="I326" s="345"/>
      <c r="J326" s="345"/>
      <c r="K326" s="345"/>
      <c r="L326" s="345"/>
      <c r="M326" s="345"/>
      <c r="N326" s="345"/>
      <c r="O326" s="345"/>
      <c r="P326" s="345"/>
      <c r="Q326" s="345"/>
      <c r="R326" s="345"/>
      <c r="S326" s="345"/>
      <c r="T326" s="345"/>
      <c r="U326" s="345"/>
      <c r="V326" s="345"/>
      <c r="W326" s="499"/>
      <c r="X326" s="345"/>
      <c r="Y326" s="345"/>
      <c r="Z326" s="345"/>
      <c r="AA326" s="345"/>
      <c r="AB326" s="345"/>
    </row>
    <row r="327" ht="18.0" customHeight="1">
      <c r="A327" s="345"/>
      <c r="B327" s="471"/>
      <c r="C327" s="495"/>
      <c r="D327" s="495"/>
      <c r="E327" s="495"/>
      <c r="F327" s="496"/>
      <c r="G327" s="496"/>
      <c r="H327" s="471"/>
      <c r="I327" s="471"/>
      <c r="J327" s="471"/>
      <c r="K327" s="345"/>
      <c r="L327" s="345"/>
      <c r="M327" s="345"/>
      <c r="N327" s="345"/>
      <c r="O327" s="345"/>
      <c r="P327" s="345"/>
      <c r="Q327" s="345"/>
      <c r="R327" s="345"/>
      <c r="S327" s="345"/>
      <c r="T327" s="345"/>
      <c r="U327" s="345"/>
      <c r="V327" s="345"/>
      <c r="W327" s="499"/>
      <c r="X327" s="345"/>
      <c r="Y327" s="345"/>
      <c r="Z327" s="345"/>
      <c r="AA327" s="345"/>
      <c r="AB327" s="345"/>
    </row>
    <row r="328" ht="18.0" customHeight="1">
      <c r="A328" s="497"/>
      <c r="B328" s="501"/>
      <c r="C328" s="500"/>
      <c r="D328" s="500"/>
      <c r="E328" s="500"/>
      <c r="F328" s="502"/>
      <c r="G328" s="502"/>
      <c r="H328" s="500"/>
      <c r="I328" s="500"/>
      <c r="J328" s="500"/>
      <c r="K328" s="345"/>
      <c r="L328" s="345"/>
      <c r="M328" s="345"/>
      <c r="N328" s="345"/>
      <c r="O328" s="345"/>
      <c r="P328" s="345"/>
      <c r="Q328" s="345"/>
      <c r="R328" s="345"/>
      <c r="S328" s="345"/>
      <c r="T328" s="345"/>
      <c r="U328" s="345"/>
      <c r="V328" s="345"/>
      <c r="W328" s="499"/>
      <c r="X328" s="345"/>
      <c r="Y328" s="345"/>
      <c r="Z328" s="345"/>
      <c r="AA328" s="345"/>
      <c r="AB328" s="345"/>
    </row>
    <row r="329" ht="18.0" customHeight="1">
      <c r="A329" s="497"/>
      <c r="B329" s="501"/>
      <c r="C329" s="500"/>
      <c r="D329" s="500"/>
      <c r="E329" s="500"/>
      <c r="F329" s="502"/>
      <c r="G329" s="502"/>
      <c r="H329" s="500"/>
      <c r="I329" s="500"/>
      <c r="J329" s="500"/>
      <c r="K329" s="345"/>
      <c r="L329" s="345"/>
      <c r="M329" s="345"/>
      <c r="N329" s="345"/>
      <c r="O329" s="345"/>
      <c r="P329" s="345"/>
      <c r="Q329" s="345"/>
      <c r="R329" s="345"/>
      <c r="S329" s="345"/>
      <c r="T329" s="345"/>
      <c r="U329" s="345"/>
      <c r="V329" s="345"/>
      <c r="W329" s="499"/>
      <c r="X329" s="345"/>
      <c r="Y329" s="345"/>
      <c r="Z329" s="345"/>
      <c r="AA329" s="345"/>
      <c r="AB329" s="345"/>
    </row>
    <row r="330" ht="18.0" customHeight="1">
      <c r="A330" s="497"/>
      <c r="B330" s="501"/>
      <c r="C330" s="500"/>
      <c r="D330" s="500"/>
      <c r="E330" s="500"/>
      <c r="F330" s="502"/>
      <c r="G330" s="502"/>
      <c r="H330" s="500"/>
      <c r="I330" s="500"/>
      <c r="J330" s="500"/>
      <c r="K330" s="345"/>
      <c r="L330" s="345"/>
      <c r="M330" s="345"/>
      <c r="N330" s="345"/>
      <c r="O330" s="345"/>
      <c r="P330" s="345"/>
      <c r="Q330" s="345"/>
      <c r="R330" s="345"/>
      <c r="S330" s="345"/>
      <c r="T330" s="345"/>
      <c r="U330" s="345"/>
      <c r="V330" s="345"/>
      <c r="W330" s="499"/>
      <c r="X330" s="345"/>
      <c r="Y330" s="345"/>
      <c r="Z330" s="345"/>
      <c r="AA330" s="345"/>
      <c r="AB330" s="345"/>
    </row>
    <row r="331" ht="18.0" customHeight="1">
      <c r="A331" s="497"/>
      <c r="B331" s="501"/>
      <c r="C331" s="500"/>
      <c r="D331" s="500"/>
      <c r="E331" s="500"/>
      <c r="F331" s="503"/>
      <c r="G331" s="503"/>
      <c r="H331" s="500"/>
      <c r="I331" s="500"/>
      <c r="J331" s="500"/>
      <c r="K331" s="345"/>
      <c r="L331" s="345"/>
      <c r="M331" s="345"/>
      <c r="N331" s="345"/>
      <c r="O331" s="345"/>
      <c r="P331" s="345"/>
      <c r="Q331" s="345"/>
      <c r="R331" s="345"/>
      <c r="S331" s="345"/>
      <c r="T331" s="345"/>
      <c r="U331" s="345"/>
      <c r="V331" s="345"/>
      <c r="W331" s="494"/>
      <c r="X331" s="345"/>
      <c r="Y331" s="345"/>
      <c r="Z331" s="345"/>
      <c r="AA331" s="345"/>
      <c r="AB331" s="345"/>
    </row>
    <row r="332" ht="18.0" customHeight="1">
      <c r="A332" s="497"/>
      <c r="B332" s="501"/>
      <c r="C332" s="500"/>
      <c r="D332" s="500"/>
      <c r="E332" s="500"/>
      <c r="F332" s="503"/>
      <c r="G332" s="503"/>
      <c r="H332" s="500"/>
      <c r="I332" s="500"/>
      <c r="J332" s="500"/>
      <c r="K332" s="345"/>
      <c r="L332" s="345"/>
      <c r="M332" s="345"/>
      <c r="N332" s="345"/>
      <c r="O332" s="345"/>
      <c r="P332" s="345"/>
      <c r="Q332" s="345"/>
      <c r="R332" s="345"/>
      <c r="S332" s="345"/>
      <c r="T332" s="345"/>
      <c r="U332" s="345"/>
      <c r="V332" s="345"/>
      <c r="W332" s="499"/>
      <c r="X332" s="345"/>
      <c r="Y332" s="345"/>
      <c r="Z332" s="345"/>
      <c r="AA332" s="345"/>
      <c r="AB332" s="345"/>
    </row>
    <row r="333" ht="18.0" customHeight="1">
      <c r="A333" s="497"/>
      <c r="B333" s="501"/>
      <c r="C333" s="504"/>
      <c r="D333" s="500"/>
      <c r="E333" s="500"/>
      <c r="F333" s="503"/>
      <c r="G333" s="503"/>
      <c r="H333" s="500"/>
      <c r="I333" s="500"/>
      <c r="J333" s="500"/>
      <c r="K333" s="345"/>
      <c r="L333" s="345"/>
      <c r="M333" s="345"/>
      <c r="N333" s="345"/>
      <c r="O333" s="345"/>
      <c r="P333" s="345"/>
      <c r="Q333" s="345"/>
      <c r="R333" s="345"/>
      <c r="S333" s="345"/>
      <c r="T333" s="345"/>
      <c r="U333" s="345"/>
      <c r="V333" s="345"/>
      <c r="W333" s="499"/>
      <c r="X333" s="345"/>
      <c r="Y333" s="345"/>
      <c r="Z333" s="345"/>
      <c r="AA333" s="345"/>
      <c r="AB333" s="345"/>
    </row>
    <row r="334" ht="18.0" customHeight="1">
      <c r="A334" s="345"/>
      <c r="B334" s="345"/>
      <c r="C334" s="345"/>
      <c r="D334" s="345"/>
      <c r="E334" s="345"/>
      <c r="F334" s="496"/>
      <c r="G334" s="496"/>
      <c r="H334" s="345"/>
      <c r="I334" s="500"/>
      <c r="J334" s="500"/>
      <c r="K334" s="345"/>
      <c r="L334" s="345"/>
      <c r="M334" s="345"/>
      <c r="N334" s="345"/>
      <c r="O334" s="345"/>
      <c r="P334" s="345"/>
      <c r="Q334" s="345"/>
      <c r="R334" s="345"/>
      <c r="S334" s="345"/>
      <c r="T334" s="345"/>
      <c r="U334" s="345"/>
      <c r="V334" s="345"/>
      <c r="W334" s="499"/>
      <c r="X334" s="345"/>
      <c r="Y334" s="345"/>
      <c r="Z334" s="345"/>
      <c r="AA334" s="345"/>
      <c r="AB334" s="345"/>
    </row>
    <row r="335" ht="18.0" customHeight="1">
      <c r="A335" s="345"/>
      <c r="B335" s="345"/>
      <c r="C335" s="345"/>
      <c r="D335" s="345"/>
      <c r="E335" s="345"/>
      <c r="F335" s="494"/>
      <c r="G335" s="494"/>
      <c r="H335" s="345"/>
      <c r="I335" s="345"/>
      <c r="J335" s="345"/>
      <c r="K335" s="345"/>
      <c r="L335" s="345"/>
      <c r="M335" s="345"/>
      <c r="N335" s="345"/>
      <c r="O335" s="345"/>
      <c r="P335" s="345"/>
      <c r="Q335" s="345"/>
      <c r="R335" s="345"/>
      <c r="S335" s="345"/>
      <c r="T335" s="345"/>
      <c r="U335" s="345"/>
      <c r="V335" s="345"/>
      <c r="W335" s="499"/>
      <c r="X335" s="345"/>
      <c r="Y335" s="345"/>
      <c r="Z335" s="345"/>
      <c r="AA335" s="345"/>
      <c r="AB335" s="345"/>
    </row>
    <row r="336" ht="18.0" customHeight="1">
      <c r="A336" s="345"/>
      <c r="B336" s="345"/>
      <c r="C336" s="345"/>
      <c r="D336" s="345"/>
      <c r="E336" s="345"/>
      <c r="F336" s="494"/>
      <c r="G336" s="494"/>
      <c r="H336" s="345"/>
      <c r="I336" s="345"/>
      <c r="J336" s="345"/>
      <c r="K336" s="345"/>
      <c r="L336" s="345"/>
      <c r="M336" s="345"/>
      <c r="N336" s="345"/>
      <c r="O336" s="345"/>
      <c r="P336" s="345"/>
      <c r="Q336" s="345"/>
      <c r="R336" s="345"/>
      <c r="S336" s="345"/>
      <c r="T336" s="345"/>
      <c r="U336" s="345"/>
      <c r="V336" s="345"/>
      <c r="W336" s="499"/>
      <c r="X336" s="345"/>
      <c r="Y336" s="345"/>
      <c r="Z336" s="345"/>
      <c r="AA336" s="345"/>
      <c r="AB336" s="345"/>
    </row>
    <row r="337" ht="18.0" customHeight="1">
      <c r="A337" s="345"/>
      <c r="B337" s="345"/>
      <c r="C337" s="345"/>
      <c r="D337" s="345"/>
      <c r="E337" s="345"/>
      <c r="F337" s="494"/>
      <c r="G337" s="494"/>
      <c r="H337" s="345"/>
      <c r="I337" s="345"/>
      <c r="J337" s="345"/>
      <c r="K337" s="345"/>
      <c r="L337" s="345"/>
      <c r="M337" s="345"/>
      <c r="N337" s="345"/>
      <c r="O337" s="345"/>
      <c r="P337" s="345"/>
      <c r="Q337" s="345"/>
      <c r="R337" s="345"/>
      <c r="S337" s="345"/>
      <c r="T337" s="345"/>
      <c r="U337" s="345"/>
      <c r="V337" s="345"/>
      <c r="W337" s="499"/>
      <c r="X337" s="345"/>
      <c r="Y337" s="345"/>
      <c r="Z337" s="345"/>
      <c r="AA337" s="345"/>
      <c r="AB337" s="345"/>
    </row>
    <row r="338" ht="18.0" customHeight="1">
      <c r="A338" s="505"/>
      <c r="B338" s="345"/>
      <c r="C338" s="345"/>
      <c r="D338" s="345"/>
      <c r="E338" s="345"/>
      <c r="F338" s="494"/>
      <c r="G338" s="494"/>
      <c r="H338" s="345"/>
      <c r="I338" s="345"/>
      <c r="J338" s="345"/>
      <c r="K338" s="345"/>
      <c r="L338" s="345"/>
      <c r="M338" s="345"/>
      <c r="N338" s="345"/>
      <c r="O338" s="345"/>
      <c r="P338" s="345"/>
      <c r="Q338" s="345"/>
      <c r="R338" s="345"/>
      <c r="S338" s="345"/>
      <c r="T338" s="345"/>
      <c r="U338" s="345"/>
      <c r="V338" s="345"/>
      <c r="W338" s="499"/>
      <c r="X338" s="345"/>
      <c r="Y338" s="345"/>
      <c r="Z338" s="345"/>
      <c r="AA338" s="345"/>
      <c r="AB338" s="345"/>
    </row>
    <row r="339" ht="18.0" customHeight="1">
      <c r="A339" s="506"/>
      <c r="B339" s="452"/>
      <c r="C339" s="452"/>
      <c r="D339" s="452"/>
      <c r="E339" s="452"/>
      <c r="F339" s="507"/>
      <c r="G339" s="507"/>
      <c r="H339" s="452"/>
      <c r="I339" s="506"/>
      <c r="J339" s="506"/>
      <c r="K339" s="506"/>
      <c r="L339" s="506"/>
      <c r="M339" s="506"/>
      <c r="N339" s="506"/>
      <c r="O339" s="506"/>
      <c r="P339" s="506"/>
      <c r="Q339" s="506"/>
      <c r="R339" s="506"/>
      <c r="S339" s="506"/>
      <c r="T339" s="506"/>
      <c r="U339" s="506"/>
      <c r="V339" s="506"/>
      <c r="W339" s="499"/>
      <c r="X339" s="506"/>
      <c r="Y339" s="506"/>
      <c r="Z339" s="506"/>
      <c r="AA339" s="506"/>
      <c r="AB339" s="506"/>
    </row>
    <row r="340" ht="18.0" customHeight="1">
      <c r="A340" s="471"/>
      <c r="B340" s="471"/>
      <c r="C340" s="471"/>
      <c r="D340" s="471"/>
      <c r="E340" s="471"/>
      <c r="F340" s="508"/>
      <c r="G340" s="508"/>
      <c r="H340" s="471"/>
      <c r="I340" s="345"/>
      <c r="J340" s="345"/>
      <c r="K340" s="345"/>
      <c r="L340" s="345"/>
      <c r="M340" s="345"/>
      <c r="N340" s="345"/>
      <c r="O340" s="345"/>
      <c r="P340" s="345"/>
      <c r="Q340" s="345"/>
      <c r="R340" s="345"/>
      <c r="S340" s="345"/>
      <c r="T340" s="345"/>
      <c r="U340" s="345"/>
      <c r="V340" s="345"/>
      <c r="W340" s="499"/>
      <c r="X340" s="345"/>
      <c r="Y340" s="345"/>
      <c r="Z340" s="345"/>
      <c r="AA340" s="345"/>
      <c r="AB340" s="345"/>
    </row>
    <row r="341" ht="18.0" customHeight="1">
      <c r="A341" s="471"/>
      <c r="B341" s="471"/>
      <c r="C341" s="509"/>
      <c r="D341" s="510"/>
      <c r="E341" s="510"/>
      <c r="F341" s="511"/>
      <c r="G341" s="511"/>
      <c r="H341" s="510"/>
      <c r="I341" s="345"/>
      <c r="J341" s="345"/>
      <c r="K341" s="345"/>
      <c r="L341" s="345"/>
      <c r="M341" s="345"/>
      <c r="N341" s="345"/>
      <c r="O341" s="345"/>
      <c r="P341" s="345"/>
      <c r="Q341" s="345"/>
      <c r="R341" s="345"/>
      <c r="S341" s="345"/>
      <c r="T341" s="345"/>
      <c r="U341" s="345"/>
      <c r="V341" s="345"/>
      <c r="W341" s="499"/>
      <c r="X341" s="345"/>
      <c r="Y341" s="345"/>
      <c r="Z341" s="345"/>
      <c r="AA341" s="345"/>
      <c r="AB341" s="345"/>
    </row>
    <row r="342" ht="18.0" customHeight="1">
      <c r="A342" s="471"/>
      <c r="B342" s="497"/>
      <c r="C342" s="512"/>
      <c r="D342" s="512"/>
      <c r="E342" s="512"/>
      <c r="F342" s="513"/>
      <c r="G342" s="513"/>
      <c r="H342" s="512"/>
      <c r="I342" s="345"/>
      <c r="J342" s="345"/>
      <c r="K342" s="345"/>
      <c r="L342" s="345"/>
      <c r="M342" s="345"/>
      <c r="N342" s="345"/>
      <c r="O342" s="345"/>
      <c r="P342" s="345"/>
      <c r="Q342" s="345"/>
      <c r="R342" s="345"/>
      <c r="S342" s="345"/>
      <c r="T342" s="345"/>
      <c r="U342" s="345"/>
      <c r="V342" s="345"/>
      <c r="W342" s="499"/>
      <c r="X342" s="345"/>
      <c r="Y342" s="345"/>
      <c r="Z342" s="345"/>
      <c r="AA342" s="345"/>
      <c r="AB342" s="345"/>
    </row>
    <row r="343" ht="18.0" customHeight="1">
      <c r="A343" s="345"/>
      <c r="B343" s="345"/>
      <c r="C343" s="345"/>
      <c r="D343" s="453" t="s">
        <v>50</v>
      </c>
      <c r="E343" s="453" t="s">
        <v>48</v>
      </c>
      <c r="F343" s="508">
        <f>+D340+E340+F340+H340</f>
        <v>0</v>
      </c>
      <c r="G343" s="496"/>
      <c r="H343" s="345"/>
      <c r="I343" s="345"/>
      <c r="J343" s="345"/>
      <c r="K343" s="345"/>
      <c r="L343" s="345"/>
      <c r="M343" s="345"/>
      <c r="N343" s="345"/>
      <c r="O343" s="345"/>
      <c r="P343" s="345"/>
      <c r="Q343" s="345"/>
      <c r="R343" s="345"/>
      <c r="S343" s="345"/>
      <c r="T343" s="345"/>
      <c r="U343" s="345"/>
      <c r="V343" s="345"/>
      <c r="W343" s="503"/>
      <c r="X343" s="345"/>
      <c r="Y343" s="345"/>
      <c r="Z343" s="345"/>
      <c r="AA343" s="345"/>
      <c r="AB343" s="345"/>
    </row>
    <row r="344" ht="18.0" customHeight="1">
      <c r="A344" s="345"/>
      <c r="B344" s="345"/>
      <c r="C344" s="345"/>
      <c r="D344" s="504"/>
      <c r="E344" s="453" t="s">
        <v>49</v>
      </c>
      <c r="F344" s="511" t="str">
        <f>+F343/B340</f>
        <v>#DIV/0!</v>
      </c>
      <c r="G344" s="511"/>
      <c r="H344" s="345"/>
      <c r="I344" s="345"/>
      <c r="J344" s="345"/>
      <c r="K344" s="345"/>
      <c r="L344" s="345"/>
      <c r="M344" s="345"/>
      <c r="N344" s="345"/>
      <c r="O344" s="345"/>
      <c r="P344" s="345"/>
      <c r="Q344" s="345"/>
      <c r="R344" s="345"/>
      <c r="S344" s="345"/>
      <c r="T344" s="345"/>
      <c r="U344" s="345"/>
      <c r="V344" s="345"/>
      <c r="W344" s="503"/>
      <c r="X344" s="345"/>
      <c r="Y344" s="345"/>
      <c r="Z344" s="345"/>
      <c r="AA344" s="345"/>
      <c r="AB344" s="345"/>
    </row>
    <row r="345" ht="18.0" customHeight="1">
      <c r="A345" s="506"/>
      <c r="B345" s="506"/>
      <c r="C345" s="453" t="s">
        <v>51</v>
      </c>
      <c r="D345" s="506"/>
      <c r="E345" s="506"/>
      <c r="F345" s="514"/>
      <c r="G345" s="514"/>
      <c r="H345" s="506"/>
      <c r="I345" s="345"/>
      <c r="J345" s="345"/>
      <c r="K345" s="345"/>
      <c r="L345" s="345"/>
      <c r="M345" s="345"/>
      <c r="N345" s="345"/>
      <c r="O345" s="345"/>
      <c r="P345" s="345"/>
      <c r="Q345" s="345"/>
      <c r="R345" s="345"/>
      <c r="S345" s="345"/>
      <c r="T345" s="345"/>
      <c r="U345" s="345"/>
      <c r="V345" s="345"/>
      <c r="W345" s="494"/>
      <c r="X345" s="345"/>
      <c r="Y345" s="345"/>
      <c r="Z345" s="345"/>
      <c r="AA345" s="345"/>
      <c r="AB345" s="345"/>
    </row>
    <row r="346" ht="18.0" customHeight="1">
      <c r="A346" s="506"/>
      <c r="B346" s="506"/>
      <c r="C346" s="506"/>
      <c r="D346" s="453" t="s">
        <v>52</v>
      </c>
      <c r="E346" s="506"/>
      <c r="F346" s="514">
        <f>+F345*(F343-F340)</f>
        <v>0</v>
      </c>
      <c r="G346" s="514"/>
      <c r="H346" s="506"/>
      <c r="I346" s="345"/>
      <c r="J346" s="345"/>
      <c r="K346" s="345"/>
      <c r="L346" s="345"/>
      <c r="M346" s="345"/>
      <c r="N346" s="345"/>
      <c r="O346" s="345"/>
      <c r="P346" s="345"/>
      <c r="Q346" s="345"/>
      <c r="R346" s="345"/>
      <c r="S346" s="345"/>
      <c r="T346" s="345"/>
      <c r="U346" s="345"/>
      <c r="V346" s="345"/>
      <c r="W346" s="345"/>
      <c r="X346" s="345"/>
      <c r="Y346" s="345"/>
      <c r="Z346" s="345"/>
      <c r="AA346" s="345"/>
      <c r="AB346" s="345"/>
    </row>
    <row r="347" ht="18.0" customHeight="1">
      <c r="A347" s="345"/>
      <c r="B347" s="345"/>
      <c r="C347" s="345"/>
      <c r="D347" s="345"/>
      <c r="E347" s="345"/>
      <c r="F347" s="494"/>
      <c r="G347" s="494"/>
      <c r="H347" s="345"/>
      <c r="I347" s="345"/>
      <c r="J347" s="345"/>
      <c r="K347" s="345"/>
      <c r="L347" s="345"/>
      <c r="M347" s="345"/>
      <c r="N347" s="345"/>
      <c r="O347" s="345"/>
      <c r="P347" s="345"/>
      <c r="Q347" s="345"/>
      <c r="R347" s="345"/>
      <c r="S347" s="345"/>
      <c r="T347" s="345"/>
      <c r="U347" s="345"/>
      <c r="V347" s="345"/>
      <c r="W347" s="345"/>
      <c r="X347" s="345"/>
      <c r="Y347" s="345"/>
      <c r="Z347" s="345"/>
      <c r="AA347" s="345"/>
      <c r="AB347" s="345"/>
    </row>
    <row r="348" ht="18.0" customHeight="1">
      <c r="A348" s="345"/>
      <c r="B348" s="345"/>
      <c r="C348" s="345"/>
      <c r="D348" s="345"/>
      <c r="E348" s="345"/>
      <c r="F348" s="494"/>
      <c r="G348" s="494"/>
      <c r="H348" s="345"/>
      <c r="I348" s="345"/>
      <c r="J348" s="345"/>
      <c r="K348" s="345"/>
      <c r="L348" s="345"/>
      <c r="M348" s="345"/>
      <c r="N348" s="345"/>
      <c r="O348" s="345"/>
      <c r="P348" s="345"/>
      <c r="Q348" s="345"/>
      <c r="R348" s="345"/>
      <c r="S348" s="345"/>
      <c r="T348" s="345"/>
      <c r="U348" s="345"/>
      <c r="V348" s="345"/>
      <c r="W348" s="345"/>
      <c r="X348" s="345"/>
      <c r="Y348" s="345"/>
      <c r="Z348" s="345"/>
      <c r="AA348" s="345"/>
      <c r="AB348" s="345"/>
    </row>
    <row r="349" ht="18.0" customHeight="1">
      <c r="A349" s="345"/>
      <c r="B349" s="345"/>
      <c r="C349" s="345"/>
      <c r="D349" s="345"/>
      <c r="E349" s="345"/>
      <c r="F349" s="494"/>
      <c r="G349" s="494"/>
      <c r="H349" s="345"/>
      <c r="I349" s="345"/>
      <c r="J349" s="345"/>
      <c r="K349" s="345"/>
      <c r="L349" s="345"/>
      <c r="M349" s="345"/>
      <c r="N349" s="345"/>
      <c r="O349" s="345"/>
      <c r="P349" s="345"/>
      <c r="Q349" s="345"/>
      <c r="R349" s="345"/>
      <c r="S349" s="345"/>
      <c r="T349" s="345"/>
      <c r="U349" s="345"/>
      <c r="V349" s="345"/>
      <c r="W349" s="345"/>
      <c r="X349" s="345"/>
      <c r="Y349" s="345"/>
      <c r="Z349" s="345"/>
      <c r="AA349" s="345"/>
      <c r="AB349" s="345"/>
    </row>
    <row r="350" ht="18.0" customHeight="1">
      <c r="A350" s="345"/>
      <c r="B350" s="345"/>
      <c r="C350" s="345"/>
      <c r="D350" s="345"/>
      <c r="E350" s="345"/>
      <c r="F350" s="494"/>
      <c r="G350" s="494"/>
      <c r="H350" s="345"/>
      <c r="I350" s="345"/>
      <c r="J350" s="345"/>
      <c r="K350" s="345"/>
      <c r="L350" s="345"/>
      <c r="M350" s="345"/>
      <c r="N350" s="345"/>
      <c r="O350" s="345"/>
      <c r="P350" s="345"/>
      <c r="Q350" s="345"/>
      <c r="R350" s="345"/>
      <c r="S350" s="345"/>
      <c r="T350" s="345"/>
      <c r="U350" s="345"/>
      <c r="V350" s="345"/>
      <c r="W350" s="345"/>
      <c r="X350" s="345"/>
      <c r="Y350" s="345"/>
      <c r="Z350" s="345"/>
      <c r="AA350" s="345"/>
      <c r="AB350" s="345"/>
    </row>
    <row r="351" ht="18.0" customHeight="1">
      <c r="A351" s="345"/>
      <c r="B351" s="345"/>
      <c r="C351" s="345"/>
      <c r="D351" s="345"/>
      <c r="E351" s="345"/>
      <c r="F351" s="494"/>
      <c r="G351" s="494"/>
      <c r="H351" s="345"/>
      <c r="I351" s="345"/>
      <c r="J351" s="345"/>
      <c r="K351" s="345"/>
      <c r="L351" s="345"/>
      <c r="M351" s="345"/>
      <c r="N351" s="345"/>
      <c r="O351" s="345"/>
      <c r="P351" s="345"/>
      <c r="Q351" s="345"/>
      <c r="R351" s="345"/>
      <c r="S351" s="345"/>
      <c r="T351" s="345"/>
      <c r="U351" s="345"/>
      <c r="V351" s="345"/>
      <c r="W351" s="345"/>
      <c r="X351" s="345"/>
      <c r="Y351" s="345"/>
      <c r="Z351" s="345"/>
      <c r="AA351" s="345"/>
      <c r="AB351" s="345"/>
    </row>
    <row r="352" ht="18.0" customHeight="1">
      <c r="A352" s="345"/>
      <c r="B352" s="345"/>
      <c r="C352" s="345"/>
      <c r="D352" s="345"/>
      <c r="E352" s="345"/>
      <c r="F352" s="494"/>
      <c r="G352" s="494"/>
      <c r="H352" s="345"/>
      <c r="I352" s="345"/>
      <c r="J352" s="345"/>
      <c r="K352" s="345"/>
      <c r="L352" s="345"/>
      <c r="M352" s="345"/>
      <c r="N352" s="345"/>
      <c r="O352" s="345"/>
      <c r="P352" s="345"/>
      <c r="Q352" s="345"/>
      <c r="R352" s="345"/>
      <c r="S352" s="345"/>
      <c r="T352" s="345"/>
      <c r="U352" s="345"/>
      <c r="V352" s="345"/>
      <c r="W352" s="345"/>
      <c r="X352" s="345"/>
      <c r="Y352" s="345"/>
      <c r="Z352" s="345"/>
      <c r="AA352" s="345"/>
      <c r="AB352" s="345"/>
    </row>
    <row r="353" ht="18.0" customHeight="1">
      <c r="A353" s="345"/>
      <c r="B353" s="345"/>
      <c r="C353" s="345"/>
      <c r="D353" s="345"/>
      <c r="E353" s="345"/>
      <c r="F353" s="494"/>
      <c r="G353" s="494"/>
      <c r="H353" s="345"/>
      <c r="I353" s="345"/>
      <c r="J353" s="345"/>
      <c r="K353" s="345"/>
      <c r="L353" s="345"/>
      <c r="M353" s="345"/>
      <c r="N353" s="345"/>
      <c r="O353" s="345"/>
      <c r="P353" s="345"/>
      <c r="Q353" s="345"/>
      <c r="R353" s="345"/>
      <c r="S353" s="345"/>
      <c r="T353" s="345"/>
      <c r="U353" s="345"/>
      <c r="V353" s="345"/>
      <c r="W353" s="345"/>
      <c r="X353" s="345"/>
      <c r="Y353" s="345"/>
      <c r="Z353" s="345"/>
      <c r="AA353" s="345"/>
      <c r="AB353" s="345"/>
    </row>
    <row r="354" ht="18.0" customHeight="1">
      <c r="A354" s="345"/>
      <c r="B354" s="345"/>
      <c r="C354" s="345"/>
      <c r="D354" s="345"/>
      <c r="E354" s="345"/>
      <c r="F354" s="494"/>
      <c r="G354" s="494"/>
      <c r="H354" s="345"/>
      <c r="I354" s="345"/>
      <c r="J354" s="345"/>
      <c r="K354" s="345"/>
      <c r="L354" s="345"/>
      <c r="M354" s="345"/>
      <c r="N354" s="345"/>
      <c r="O354" s="345"/>
      <c r="P354" s="345"/>
      <c r="Q354" s="345"/>
      <c r="R354" s="345"/>
      <c r="S354" s="345"/>
      <c r="T354" s="345"/>
      <c r="U354" s="345"/>
      <c r="V354" s="345"/>
      <c r="W354" s="345"/>
      <c r="X354" s="345"/>
      <c r="Y354" s="345"/>
      <c r="Z354" s="345"/>
      <c r="AA354" s="345"/>
      <c r="AB354" s="345"/>
    </row>
    <row r="355" ht="18.0" customHeight="1">
      <c r="A355" s="345"/>
      <c r="B355" s="345"/>
      <c r="C355" s="345"/>
      <c r="D355" s="345"/>
      <c r="E355" s="345"/>
      <c r="F355" s="494"/>
      <c r="G355" s="494"/>
      <c r="H355" s="345"/>
      <c r="I355" s="345"/>
      <c r="J355" s="345"/>
      <c r="K355" s="345"/>
      <c r="L355" s="345"/>
      <c r="M355" s="345"/>
      <c r="N355" s="345"/>
      <c r="O355" s="345"/>
      <c r="P355" s="345"/>
      <c r="Q355" s="345"/>
      <c r="R355" s="345"/>
      <c r="S355" s="345"/>
      <c r="T355" s="345"/>
      <c r="U355" s="345"/>
      <c r="V355" s="345"/>
      <c r="W355" s="345"/>
      <c r="X355" s="345"/>
      <c r="Y355" s="345"/>
      <c r="Z355" s="345"/>
      <c r="AA355" s="345"/>
      <c r="AB355" s="345"/>
    </row>
    <row r="356" ht="18.0" customHeight="1">
      <c r="A356" s="345"/>
      <c r="B356" s="345"/>
      <c r="C356" s="345"/>
      <c r="D356" s="345"/>
      <c r="E356" s="345"/>
      <c r="F356" s="494"/>
      <c r="G356" s="494"/>
      <c r="H356" s="345"/>
      <c r="I356" s="345"/>
      <c r="J356" s="345"/>
      <c r="K356" s="345"/>
      <c r="L356" s="345"/>
      <c r="M356" s="345"/>
      <c r="N356" s="345"/>
      <c r="O356" s="345"/>
      <c r="P356" s="345"/>
      <c r="Q356" s="345"/>
      <c r="R356" s="345"/>
      <c r="S356" s="345"/>
      <c r="T356" s="345"/>
      <c r="U356" s="345"/>
      <c r="V356" s="345"/>
      <c r="W356" s="345"/>
      <c r="X356" s="345"/>
      <c r="Y356" s="345"/>
      <c r="Z356" s="345"/>
      <c r="AA356" s="345"/>
      <c r="AB356" s="345"/>
    </row>
    <row r="357" ht="18.0" customHeight="1">
      <c r="A357" s="345"/>
      <c r="B357" s="345"/>
      <c r="C357" s="345"/>
      <c r="D357" s="345"/>
      <c r="E357" s="345"/>
      <c r="F357" s="494"/>
      <c r="G357" s="494"/>
      <c r="H357" s="345"/>
      <c r="I357" s="345"/>
      <c r="J357" s="345"/>
      <c r="K357" s="345"/>
      <c r="L357" s="345"/>
      <c r="M357" s="345"/>
      <c r="N357" s="345"/>
      <c r="O357" s="345"/>
      <c r="P357" s="345"/>
      <c r="Q357" s="345"/>
      <c r="R357" s="345"/>
      <c r="S357" s="345"/>
      <c r="T357" s="345"/>
      <c r="U357" s="345"/>
      <c r="V357" s="345"/>
      <c r="W357" s="345"/>
      <c r="X357" s="345"/>
      <c r="Y357" s="345"/>
      <c r="Z357" s="345"/>
      <c r="AA357" s="345"/>
      <c r="AB357" s="345"/>
    </row>
    <row r="358" ht="18.0" customHeight="1">
      <c r="A358" s="345"/>
      <c r="B358" s="345"/>
      <c r="C358" s="345"/>
      <c r="D358" s="345"/>
      <c r="E358" s="345"/>
      <c r="F358" s="494"/>
      <c r="G358" s="494"/>
      <c r="H358" s="345"/>
      <c r="I358" s="345"/>
      <c r="J358" s="345"/>
      <c r="K358" s="345"/>
      <c r="L358" s="345"/>
      <c r="M358" s="345"/>
      <c r="N358" s="345"/>
      <c r="O358" s="345"/>
      <c r="P358" s="345"/>
      <c r="Q358" s="345"/>
      <c r="R358" s="345"/>
      <c r="S358" s="345"/>
      <c r="T358" s="345"/>
      <c r="U358" s="345"/>
      <c r="V358" s="345"/>
      <c r="W358" s="345"/>
      <c r="X358" s="345"/>
      <c r="Y358" s="345"/>
      <c r="Z358" s="345"/>
      <c r="AA358" s="345"/>
      <c r="AB358" s="345"/>
    </row>
    <row r="359" ht="18.0" customHeight="1">
      <c r="A359" s="345"/>
      <c r="B359" s="345"/>
      <c r="C359" s="345"/>
      <c r="D359" s="345"/>
      <c r="E359" s="345"/>
      <c r="F359" s="494"/>
      <c r="G359" s="494"/>
      <c r="H359" s="345"/>
      <c r="I359" s="345"/>
      <c r="J359" s="345"/>
      <c r="K359" s="345"/>
      <c r="L359" s="345"/>
      <c r="M359" s="345"/>
      <c r="N359" s="345"/>
      <c r="O359" s="345"/>
      <c r="P359" s="345"/>
      <c r="Q359" s="345"/>
      <c r="R359" s="345"/>
      <c r="S359" s="345"/>
      <c r="T359" s="345"/>
      <c r="U359" s="345"/>
      <c r="V359" s="345"/>
      <c r="W359" s="345"/>
      <c r="X359" s="345"/>
      <c r="Y359" s="345"/>
      <c r="Z359" s="345"/>
      <c r="AA359" s="345"/>
      <c r="AB359" s="345"/>
    </row>
    <row r="360" ht="18.0" customHeight="1">
      <c r="A360" s="345"/>
      <c r="B360" s="345"/>
      <c r="C360" s="345"/>
      <c r="D360" s="345"/>
      <c r="E360" s="345"/>
      <c r="F360" s="494"/>
      <c r="G360" s="494"/>
      <c r="H360" s="345"/>
      <c r="I360" s="345"/>
      <c r="J360" s="345"/>
      <c r="K360" s="345"/>
      <c r="L360" s="345"/>
      <c r="M360" s="345"/>
      <c r="N360" s="345"/>
      <c r="O360" s="345"/>
      <c r="P360" s="345"/>
      <c r="Q360" s="345"/>
      <c r="R360" s="345"/>
      <c r="S360" s="345"/>
      <c r="T360" s="345"/>
      <c r="U360" s="345"/>
      <c r="V360" s="345"/>
      <c r="W360" s="345"/>
      <c r="X360" s="345"/>
      <c r="Y360" s="345"/>
      <c r="Z360" s="345"/>
      <c r="AA360" s="345"/>
      <c r="AB360" s="345"/>
    </row>
    <row r="361" ht="18.0" customHeight="1">
      <c r="A361" s="345"/>
      <c r="B361" s="345"/>
      <c r="C361" s="345"/>
      <c r="D361" s="345"/>
      <c r="E361" s="345"/>
      <c r="F361" s="494"/>
      <c r="G361" s="494"/>
      <c r="H361" s="345"/>
      <c r="I361" s="345"/>
      <c r="J361" s="345"/>
      <c r="K361" s="345"/>
      <c r="L361" s="345"/>
      <c r="M361" s="345"/>
      <c r="N361" s="345"/>
      <c r="O361" s="345"/>
      <c r="P361" s="345"/>
      <c r="Q361" s="345"/>
      <c r="R361" s="345"/>
      <c r="S361" s="345"/>
      <c r="T361" s="345"/>
      <c r="U361" s="345"/>
      <c r="V361" s="345"/>
      <c r="W361" s="345"/>
      <c r="X361" s="345"/>
      <c r="Y361" s="345"/>
      <c r="Z361" s="345"/>
      <c r="AA361" s="345"/>
      <c r="AB361" s="345"/>
    </row>
    <row r="362" ht="18.0" customHeight="1">
      <c r="A362" s="345"/>
      <c r="B362" s="345"/>
      <c r="C362" s="345"/>
      <c r="D362" s="345"/>
      <c r="E362" s="345"/>
      <c r="F362" s="494"/>
      <c r="G362" s="494"/>
      <c r="H362" s="345"/>
      <c r="I362" s="345"/>
      <c r="J362" s="345"/>
      <c r="K362" s="345"/>
      <c r="L362" s="345"/>
      <c r="M362" s="345"/>
      <c r="N362" s="345"/>
      <c r="O362" s="345"/>
      <c r="P362" s="345"/>
      <c r="Q362" s="345"/>
      <c r="R362" s="345"/>
      <c r="S362" s="345"/>
      <c r="T362" s="345"/>
      <c r="U362" s="345"/>
      <c r="V362" s="345"/>
      <c r="W362" s="345"/>
      <c r="X362" s="345"/>
      <c r="Y362" s="345"/>
      <c r="Z362" s="345"/>
      <c r="AA362" s="345"/>
      <c r="AB362" s="345"/>
    </row>
    <row r="363" ht="18.0" customHeight="1">
      <c r="A363" s="345"/>
      <c r="B363" s="345"/>
      <c r="C363" s="345"/>
      <c r="D363" s="345"/>
      <c r="E363" s="345"/>
      <c r="F363" s="494"/>
      <c r="G363" s="494"/>
      <c r="H363" s="345"/>
      <c r="I363" s="345"/>
      <c r="J363" s="345"/>
      <c r="K363" s="345"/>
      <c r="L363" s="345"/>
      <c r="M363" s="345"/>
      <c r="N363" s="345"/>
      <c r="O363" s="345"/>
      <c r="P363" s="345"/>
      <c r="Q363" s="345"/>
      <c r="R363" s="345"/>
      <c r="S363" s="345"/>
      <c r="T363" s="345"/>
      <c r="U363" s="345"/>
      <c r="V363" s="345"/>
      <c r="W363" s="345"/>
      <c r="X363" s="345"/>
      <c r="Y363" s="345"/>
      <c r="Z363" s="345"/>
      <c r="AA363" s="345"/>
      <c r="AB363" s="345"/>
    </row>
    <row r="364" ht="18.0" customHeight="1">
      <c r="A364" s="345"/>
      <c r="B364" s="345"/>
      <c r="C364" s="345"/>
      <c r="D364" s="345"/>
      <c r="E364" s="345"/>
      <c r="F364" s="494"/>
      <c r="G364" s="494"/>
      <c r="H364" s="345"/>
      <c r="I364" s="345"/>
      <c r="J364" s="345"/>
      <c r="K364" s="345"/>
      <c r="L364" s="345"/>
      <c r="M364" s="345"/>
      <c r="N364" s="345"/>
      <c r="O364" s="345"/>
      <c r="P364" s="345"/>
      <c r="Q364" s="345"/>
      <c r="R364" s="345"/>
      <c r="S364" s="345"/>
      <c r="T364" s="345"/>
      <c r="U364" s="345"/>
      <c r="V364" s="345"/>
      <c r="W364" s="345"/>
      <c r="X364" s="345"/>
      <c r="Y364" s="345"/>
      <c r="Z364" s="345"/>
      <c r="AA364" s="345"/>
      <c r="AB364" s="345"/>
    </row>
    <row r="365" ht="18.0" customHeight="1">
      <c r="A365" s="345"/>
      <c r="B365" s="345"/>
      <c r="C365" s="345"/>
      <c r="D365" s="345"/>
      <c r="E365" s="345"/>
      <c r="F365" s="494"/>
      <c r="G365" s="494"/>
      <c r="H365" s="345"/>
      <c r="I365" s="345"/>
      <c r="J365" s="345"/>
      <c r="K365" s="345"/>
      <c r="L365" s="345"/>
      <c r="M365" s="345"/>
      <c r="N365" s="345"/>
      <c r="O365" s="345"/>
      <c r="P365" s="345"/>
      <c r="Q365" s="345"/>
      <c r="R365" s="345"/>
      <c r="S365" s="345"/>
      <c r="T365" s="345"/>
      <c r="U365" s="345"/>
      <c r="V365" s="345"/>
      <c r="W365" s="345"/>
      <c r="X365" s="345"/>
      <c r="Y365" s="345"/>
      <c r="Z365" s="345"/>
      <c r="AA365" s="345"/>
      <c r="AB365" s="345"/>
    </row>
    <row r="366" ht="18.0" customHeight="1">
      <c r="A366" s="345"/>
      <c r="B366" s="345"/>
      <c r="C366" s="345"/>
      <c r="D366" s="345"/>
      <c r="E366" s="345"/>
      <c r="F366" s="494"/>
      <c r="G366" s="494"/>
      <c r="H366" s="345"/>
      <c r="I366" s="345"/>
      <c r="J366" s="345"/>
      <c r="K366" s="345"/>
      <c r="L366" s="345"/>
      <c r="M366" s="345"/>
      <c r="N366" s="345"/>
      <c r="O366" s="345"/>
      <c r="P366" s="345"/>
      <c r="Q366" s="345"/>
      <c r="R366" s="345"/>
      <c r="S366" s="345"/>
      <c r="T366" s="345"/>
      <c r="U366" s="345"/>
      <c r="V366" s="345"/>
      <c r="W366" s="345"/>
      <c r="X366" s="345"/>
      <c r="Y366" s="345"/>
      <c r="Z366" s="345"/>
      <c r="AA366" s="345"/>
      <c r="AB366" s="345"/>
    </row>
    <row r="367" ht="18.0" customHeight="1">
      <c r="A367" s="345"/>
      <c r="B367" s="345"/>
      <c r="C367" s="345"/>
      <c r="D367" s="345"/>
      <c r="E367" s="345"/>
      <c r="F367" s="494"/>
      <c r="G367" s="494"/>
      <c r="H367" s="345"/>
      <c r="I367" s="345"/>
      <c r="J367" s="345"/>
      <c r="K367" s="345"/>
      <c r="L367" s="345"/>
      <c r="M367" s="345"/>
      <c r="N367" s="345"/>
      <c r="O367" s="345"/>
      <c r="P367" s="345"/>
      <c r="Q367" s="345"/>
      <c r="R367" s="345"/>
      <c r="S367" s="345"/>
      <c r="T367" s="345"/>
      <c r="U367" s="345"/>
      <c r="V367" s="345"/>
      <c r="W367" s="345"/>
      <c r="X367" s="345"/>
      <c r="Y367" s="345"/>
      <c r="Z367" s="345"/>
      <c r="AA367" s="345"/>
      <c r="AB367" s="345"/>
    </row>
    <row r="368" ht="18.0" customHeight="1">
      <c r="A368" s="345"/>
      <c r="B368" s="345"/>
      <c r="C368" s="345"/>
      <c r="D368" s="345"/>
      <c r="E368" s="345"/>
      <c r="F368" s="494"/>
      <c r="G368" s="494"/>
      <c r="H368" s="345"/>
      <c r="I368" s="345"/>
      <c r="J368" s="345"/>
      <c r="K368" s="345"/>
      <c r="L368" s="345"/>
      <c r="M368" s="345"/>
      <c r="N368" s="345"/>
      <c r="O368" s="345"/>
      <c r="P368" s="345"/>
      <c r="Q368" s="345"/>
      <c r="R368" s="345"/>
      <c r="S368" s="345"/>
      <c r="T368" s="345"/>
      <c r="U368" s="345"/>
      <c r="V368" s="345"/>
      <c r="W368" s="345"/>
      <c r="X368" s="345"/>
      <c r="Y368" s="345"/>
      <c r="Z368" s="345"/>
      <c r="AA368" s="345"/>
      <c r="AB368" s="345"/>
    </row>
    <row r="369" ht="18.0" customHeight="1">
      <c r="A369" s="345"/>
      <c r="B369" s="345"/>
      <c r="C369" s="345"/>
      <c r="D369" s="345"/>
      <c r="E369" s="345"/>
      <c r="F369" s="494"/>
      <c r="G369" s="494"/>
      <c r="H369" s="345"/>
      <c r="I369" s="345"/>
      <c r="J369" s="345"/>
      <c r="K369" s="345"/>
      <c r="L369" s="345"/>
      <c r="M369" s="345"/>
      <c r="N369" s="345"/>
      <c r="O369" s="345"/>
      <c r="P369" s="345"/>
      <c r="Q369" s="345"/>
      <c r="R369" s="345"/>
      <c r="S369" s="345"/>
      <c r="T369" s="345"/>
      <c r="U369" s="345"/>
      <c r="V369" s="345"/>
      <c r="W369" s="345"/>
      <c r="X369" s="345"/>
      <c r="Y369" s="345"/>
      <c r="Z369" s="345"/>
      <c r="AA369" s="345"/>
      <c r="AB369" s="345"/>
    </row>
    <row r="370" ht="18.0" customHeight="1">
      <c r="A370" s="345"/>
      <c r="B370" s="345"/>
      <c r="C370" s="345"/>
      <c r="D370" s="345"/>
      <c r="E370" s="345"/>
      <c r="F370" s="494"/>
      <c r="G370" s="494"/>
      <c r="H370" s="345"/>
      <c r="I370" s="345"/>
      <c r="J370" s="345"/>
      <c r="K370" s="345"/>
      <c r="L370" s="345"/>
      <c r="M370" s="345"/>
      <c r="N370" s="345"/>
      <c r="O370" s="345"/>
      <c r="P370" s="345"/>
      <c r="Q370" s="345"/>
      <c r="R370" s="345"/>
      <c r="S370" s="345"/>
      <c r="T370" s="345"/>
      <c r="U370" s="345"/>
      <c r="V370" s="345"/>
      <c r="W370" s="345"/>
      <c r="X370" s="345"/>
      <c r="Y370" s="345"/>
      <c r="Z370" s="345"/>
      <c r="AA370" s="345"/>
      <c r="AB370" s="345"/>
    </row>
    <row r="371" ht="18.0" customHeight="1">
      <c r="A371" s="345"/>
      <c r="B371" s="345"/>
      <c r="C371" s="345"/>
      <c r="D371" s="345"/>
      <c r="E371" s="345"/>
      <c r="F371" s="494"/>
      <c r="G371" s="494"/>
      <c r="H371" s="345"/>
      <c r="I371" s="345"/>
      <c r="J371" s="345"/>
      <c r="K371" s="345"/>
      <c r="L371" s="345"/>
      <c r="M371" s="345"/>
      <c r="N371" s="345"/>
      <c r="O371" s="345"/>
      <c r="P371" s="345"/>
      <c r="Q371" s="345"/>
      <c r="R371" s="345"/>
      <c r="S371" s="345"/>
      <c r="T371" s="345"/>
      <c r="U371" s="345"/>
      <c r="V371" s="345"/>
      <c r="W371" s="345"/>
      <c r="X371" s="345"/>
      <c r="Y371" s="345"/>
      <c r="Z371" s="345"/>
      <c r="AA371" s="345"/>
      <c r="AB371" s="345"/>
    </row>
    <row r="372" ht="18.0" customHeight="1">
      <c r="A372" s="345"/>
      <c r="B372" s="345"/>
      <c r="C372" s="345"/>
      <c r="D372" s="345"/>
      <c r="E372" s="345"/>
      <c r="F372" s="494"/>
      <c r="G372" s="494"/>
      <c r="H372" s="345"/>
      <c r="I372" s="345"/>
      <c r="J372" s="345"/>
      <c r="K372" s="345"/>
      <c r="L372" s="345"/>
      <c r="M372" s="345"/>
      <c r="N372" s="345"/>
      <c r="O372" s="345"/>
      <c r="P372" s="345"/>
      <c r="Q372" s="345"/>
      <c r="R372" s="345"/>
      <c r="S372" s="345"/>
      <c r="T372" s="345"/>
      <c r="U372" s="345"/>
      <c r="V372" s="345"/>
      <c r="W372" s="345"/>
      <c r="X372" s="345"/>
      <c r="Y372" s="345"/>
      <c r="Z372" s="345"/>
      <c r="AA372" s="345"/>
      <c r="AB372" s="345"/>
    </row>
    <row r="373" ht="18.0" customHeight="1">
      <c r="A373" s="345"/>
      <c r="B373" s="345"/>
      <c r="C373" s="345"/>
      <c r="D373" s="345"/>
      <c r="E373" s="345"/>
      <c r="F373" s="494"/>
      <c r="G373" s="494"/>
      <c r="H373" s="345"/>
      <c r="I373" s="345"/>
      <c r="J373" s="345"/>
      <c r="K373" s="345"/>
      <c r="L373" s="345"/>
      <c r="M373" s="345"/>
      <c r="N373" s="345"/>
      <c r="O373" s="345"/>
      <c r="P373" s="345"/>
      <c r="Q373" s="345"/>
      <c r="R373" s="345"/>
      <c r="S373" s="345"/>
      <c r="T373" s="345"/>
      <c r="U373" s="345"/>
      <c r="V373" s="345"/>
      <c r="W373" s="345"/>
      <c r="X373" s="345"/>
      <c r="Y373" s="345"/>
      <c r="Z373" s="345"/>
      <c r="AA373" s="345"/>
      <c r="AB373" s="345"/>
    </row>
    <row r="374" ht="18.0" customHeight="1">
      <c r="A374" s="345"/>
      <c r="B374" s="345"/>
      <c r="C374" s="345"/>
      <c r="D374" s="345"/>
      <c r="E374" s="345"/>
      <c r="F374" s="494"/>
      <c r="G374" s="494"/>
      <c r="H374" s="345"/>
      <c r="I374" s="345"/>
      <c r="J374" s="345"/>
      <c r="K374" s="345"/>
      <c r="L374" s="345"/>
      <c r="M374" s="345"/>
      <c r="N374" s="345"/>
      <c r="O374" s="345"/>
      <c r="P374" s="345"/>
      <c r="Q374" s="345"/>
      <c r="R374" s="345"/>
      <c r="S374" s="345"/>
      <c r="T374" s="345"/>
      <c r="U374" s="345"/>
      <c r="V374" s="345"/>
      <c r="W374" s="345"/>
      <c r="X374" s="345"/>
      <c r="Y374" s="345"/>
      <c r="Z374" s="345"/>
      <c r="AA374" s="345"/>
      <c r="AB374" s="345"/>
    </row>
    <row r="375" ht="18.0" customHeight="1">
      <c r="A375" s="345"/>
      <c r="B375" s="345"/>
      <c r="C375" s="345"/>
      <c r="D375" s="345"/>
      <c r="E375" s="345"/>
      <c r="F375" s="494"/>
      <c r="G375" s="494"/>
      <c r="H375" s="345"/>
      <c r="I375" s="345"/>
      <c r="J375" s="345"/>
      <c r="K375" s="345"/>
      <c r="L375" s="345"/>
      <c r="M375" s="345"/>
      <c r="N375" s="345"/>
      <c r="O375" s="345"/>
      <c r="P375" s="345"/>
      <c r="Q375" s="345"/>
      <c r="R375" s="345"/>
      <c r="S375" s="345"/>
      <c r="T375" s="345"/>
      <c r="U375" s="345"/>
      <c r="V375" s="345"/>
      <c r="W375" s="345"/>
      <c r="X375" s="345"/>
      <c r="Y375" s="345"/>
      <c r="Z375" s="345"/>
      <c r="AA375" s="345"/>
      <c r="AB375" s="345"/>
    </row>
    <row r="376" ht="18.0" customHeight="1">
      <c r="A376" s="345"/>
      <c r="B376" s="345"/>
      <c r="C376" s="345"/>
      <c r="D376" s="345"/>
      <c r="E376" s="345"/>
      <c r="F376" s="494"/>
      <c r="G376" s="494"/>
      <c r="H376" s="345"/>
      <c r="I376" s="345"/>
      <c r="J376" s="345"/>
      <c r="K376" s="345"/>
      <c r="L376" s="345"/>
      <c r="M376" s="345"/>
      <c r="N376" s="345"/>
      <c r="O376" s="345"/>
      <c r="P376" s="345"/>
      <c r="Q376" s="345"/>
      <c r="R376" s="345"/>
      <c r="S376" s="345"/>
      <c r="T376" s="345"/>
      <c r="U376" s="345"/>
      <c r="V376" s="345"/>
      <c r="W376" s="345"/>
      <c r="X376" s="345"/>
      <c r="Y376" s="345"/>
      <c r="Z376" s="345"/>
      <c r="AA376" s="345"/>
      <c r="AB376" s="345"/>
    </row>
    <row r="377" ht="18.0" customHeight="1">
      <c r="A377" s="345"/>
      <c r="B377" s="345"/>
      <c r="C377" s="345"/>
      <c r="D377" s="345"/>
      <c r="E377" s="345"/>
      <c r="F377" s="494"/>
      <c r="G377" s="494"/>
      <c r="H377" s="345"/>
      <c r="I377" s="345"/>
      <c r="J377" s="345"/>
      <c r="K377" s="345"/>
      <c r="L377" s="345"/>
      <c r="M377" s="345"/>
      <c r="N377" s="345"/>
      <c r="O377" s="345"/>
      <c r="P377" s="345"/>
      <c r="Q377" s="345"/>
      <c r="R377" s="345"/>
      <c r="S377" s="345"/>
      <c r="T377" s="345"/>
      <c r="U377" s="345"/>
      <c r="V377" s="345"/>
      <c r="W377" s="345"/>
      <c r="X377" s="345"/>
      <c r="Y377" s="345"/>
      <c r="Z377" s="345"/>
      <c r="AA377" s="345"/>
      <c r="AB377" s="345"/>
    </row>
    <row r="378" ht="18.0" customHeight="1">
      <c r="A378" s="345"/>
      <c r="B378" s="345"/>
      <c r="C378" s="345"/>
      <c r="D378" s="345"/>
      <c r="E378" s="345"/>
      <c r="F378" s="494"/>
      <c r="G378" s="494"/>
      <c r="H378" s="345"/>
      <c r="I378" s="345"/>
      <c r="J378" s="345"/>
      <c r="K378" s="345"/>
      <c r="L378" s="345"/>
      <c r="M378" s="345"/>
      <c r="N378" s="345"/>
      <c r="O378" s="345"/>
      <c r="P378" s="345"/>
      <c r="Q378" s="345"/>
      <c r="R378" s="345"/>
      <c r="S378" s="345"/>
      <c r="T378" s="345"/>
      <c r="U378" s="345"/>
      <c r="V378" s="345"/>
      <c r="W378" s="345"/>
      <c r="X378" s="345"/>
      <c r="Y378" s="345"/>
      <c r="Z378" s="345"/>
      <c r="AA378" s="345"/>
      <c r="AB378" s="345"/>
    </row>
    <row r="379" ht="18.0" customHeight="1">
      <c r="A379" s="345"/>
      <c r="B379" s="345"/>
      <c r="C379" s="345"/>
      <c r="D379" s="345"/>
      <c r="E379" s="345"/>
      <c r="F379" s="494"/>
      <c r="G379" s="494"/>
      <c r="H379" s="345"/>
      <c r="I379" s="345"/>
      <c r="J379" s="345"/>
      <c r="K379" s="345"/>
      <c r="L379" s="345"/>
      <c r="M379" s="345"/>
      <c r="N379" s="345"/>
      <c r="O379" s="345"/>
      <c r="P379" s="345"/>
      <c r="Q379" s="345"/>
      <c r="R379" s="345"/>
      <c r="S379" s="345"/>
      <c r="T379" s="345"/>
      <c r="U379" s="345"/>
      <c r="V379" s="345"/>
      <c r="W379" s="345"/>
      <c r="X379" s="345"/>
      <c r="Y379" s="345"/>
      <c r="Z379" s="345"/>
      <c r="AA379" s="345"/>
      <c r="AB379" s="345"/>
    </row>
    <row r="380" ht="18.0" customHeight="1">
      <c r="A380" s="345"/>
      <c r="B380" s="345"/>
      <c r="C380" s="345"/>
      <c r="D380" s="345"/>
      <c r="E380" s="345"/>
      <c r="F380" s="494"/>
      <c r="G380" s="494"/>
      <c r="H380" s="345"/>
      <c r="I380" s="345"/>
      <c r="J380" s="345"/>
      <c r="K380" s="345"/>
      <c r="L380" s="345"/>
      <c r="M380" s="345"/>
      <c r="N380" s="345"/>
      <c r="O380" s="345"/>
      <c r="P380" s="345"/>
      <c r="Q380" s="345"/>
      <c r="R380" s="345"/>
      <c r="S380" s="345"/>
      <c r="T380" s="345"/>
      <c r="U380" s="345"/>
      <c r="V380" s="345"/>
      <c r="W380" s="345"/>
      <c r="X380" s="345"/>
      <c r="Y380" s="345"/>
      <c r="Z380" s="345"/>
      <c r="AA380" s="345"/>
      <c r="AB380" s="345"/>
    </row>
    <row r="381" ht="18.0" customHeight="1">
      <c r="A381" s="345"/>
      <c r="B381" s="345"/>
      <c r="C381" s="345"/>
      <c r="D381" s="345"/>
      <c r="E381" s="345"/>
      <c r="F381" s="494"/>
      <c r="G381" s="494"/>
      <c r="H381" s="345"/>
      <c r="I381" s="345"/>
      <c r="J381" s="345"/>
      <c r="K381" s="345"/>
      <c r="L381" s="345"/>
      <c r="M381" s="345"/>
      <c r="N381" s="345"/>
      <c r="O381" s="345"/>
      <c r="P381" s="345"/>
      <c r="Q381" s="345"/>
      <c r="R381" s="345"/>
      <c r="S381" s="345"/>
      <c r="T381" s="345"/>
      <c r="U381" s="345"/>
      <c r="V381" s="345"/>
      <c r="W381" s="345"/>
      <c r="X381" s="345"/>
      <c r="Y381" s="345"/>
      <c r="Z381" s="345"/>
      <c r="AA381" s="345"/>
      <c r="AB381" s="345"/>
    </row>
    <row r="382" ht="18.0" customHeight="1">
      <c r="A382" s="345"/>
      <c r="B382" s="345"/>
      <c r="C382" s="345"/>
      <c r="D382" s="345"/>
      <c r="E382" s="345"/>
      <c r="F382" s="494"/>
      <c r="G382" s="494"/>
      <c r="H382" s="345"/>
      <c r="I382" s="345"/>
      <c r="J382" s="345"/>
      <c r="K382" s="345"/>
      <c r="L382" s="345"/>
      <c r="M382" s="345"/>
      <c r="N382" s="345"/>
      <c r="O382" s="345"/>
      <c r="P382" s="345"/>
      <c r="Q382" s="345"/>
      <c r="R382" s="345"/>
      <c r="S382" s="345"/>
      <c r="T382" s="345"/>
      <c r="U382" s="345"/>
      <c r="V382" s="345"/>
      <c r="W382" s="345"/>
      <c r="X382" s="345"/>
      <c r="Y382" s="345"/>
      <c r="Z382" s="345"/>
      <c r="AA382" s="345"/>
      <c r="AB382" s="345"/>
    </row>
    <row r="383" ht="18.0" customHeight="1">
      <c r="A383" s="345"/>
      <c r="B383" s="345"/>
      <c r="C383" s="345"/>
      <c r="D383" s="345"/>
      <c r="E383" s="345"/>
      <c r="F383" s="494"/>
      <c r="G383" s="494"/>
      <c r="H383" s="345"/>
      <c r="I383" s="345"/>
      <c r="J383" s="345"/>
      <c r="K383" s="345"/>
      <c r="L383" s="345"/>
      <c r="M383" s="345"/>
      <c r="N383" s="345"/>
      <c r="O383" s="345"/>
      <c r="P383" s="345"/>
      <c r="Q383" s="345"/>
      <c r="R383" s="345"/>
      <c r="S383" s="345"/>
      <c r="T383" s="345"/>
      <c r="U383" s="345"/>
      <c r="V383" s="345"/>
      <c r="W383" s="345"/>
      <c r="X383" s="345"/>
      <c r="Y383" s="345"/>
      <c r="Z383" s="345"/>
      <c r="AA383" s="345"/>
      <c r="AB383" s="345"/>
    </row>
    <row r="384" ht="18.0" customHeight="1">
      <c r="A384" s="345"/>
      <c r="B384" s="345"/>
      <c r="C384" s="345"/>
      <c r="D384" s="345"/>
      <c r="E384" s="345"/>
      <c r="F384" s="494"/>
      <c r="G384" s="494"/>
      <c r="H384" s="345"/>
      <c r="I384" s="345"/>
      <c r="J384" s="345"/>
      <c r="K384" s="345"/>
      <c r="L384" s="345"/>
      <c r="M384" s="345"/>
      <c r="N384" s="345"/>
      <c r="O384" s="345"/>
      <c r="P384" s="345"/>
      <c r="Q384" s="345"/>
      <c r="R384" s="345"/>
      <c r="S384" s="345"/>
      <c r="T384" s="345"/>
      <c r="U384" s="345"/>
      <c r="V384" s="345"/>
      <c r="W384" s="345"/>
      <c r="X384" s="345"/>
      <c r="Y384" s="345"/>
      <c r="Z384" s="345"/>
      <c r="AA384" s="345"/>
      <c r="AB384" s="345"/>
    </row>
    <row r="385" ht="18.0" customHeight="1">
      <c r="A385" s="345"/>
      <c r="B385" s="345"/>
      <c r="C385" s="345"/>
      <c r="D385" s="345"/>
      <c r="E385" s="345"/>
      <c r="F385" s="494"/>
      <c r="G385" s="494"/>
      <c r="H385" s="345"/>
      <c r="I385" s="345"/>
      <c r="J385" s="345"/>
      <c r="K385" s="345"/>
      <c r="L385" s="345"/>
      <c r="M385" s="345"/>
      <c r="N385" s="345"/>
      <c r="O385" s="345"/>
      <c r="P385" s="345"/>
      <c r="Q385" s="345"/>
      <c r="R385" s="345"/>
      <c r="S385" s="345"/>
      <c r="T385" s="345"/>
      <c r="U385" s="345"/>
      <c r="V385" s="345"/>
      <c r="W385" s="345"/>
      <c r="X385" s="345"/>
      <c r="Y385" s="345"/>
      <c r="Z385" s="345"/>
      <c r="AA385" s="345"/>
      <c r="AB385" s="345"/>
    </row>
    <row r="386" ht="18.0" customHeight="1">
      <c r="A386" s="345"/>
      <c r="B386" s="345"/>
      <c r="C386" s="345"/>
      <c r="D386" s="345"/>
      <c r="E386" s="345"/>
      <c r="F386" s="494"/>
      <c r="G386" s="494"/>
      <c r="H386" s="345"/>
      <c r="I386" s="345"/>
      <c r="J386" s="345"/>
      <c r="K386" s="345"/>
      <c r="L386" s="345"/>
      <c r="M386" s="345"/>
      <c r="N386" s="345"/>
      <c r="O386" s="345"/>
      <c r="P386" s="345"/>
      <c r="Q386" s="345"/>
      <c r="R386" s="345"/>
      <c r="S386" s="345"/>
      <c r="T386" s="345"/>
      <c r="U386" s="345"/>
      <c r="V386" s="345"/>
      <c r="W386" s="345"/>
      <c r="X386" s="345"/>
      <c r="Y386" s="345"/>
      <c r="Z386" s="345"/>
      <c r="AA386" s="345"/>
      <c r="AB386" s="345"/>
    </row>
    <row r="387" ht="18.0" customHeight="1">
      <c r="A387" s="345"/>
      <c r="B387" s="345"/>
      <c r="C387" s="345"/>
      <c r="D387" s="345"/>
      <c r="E387" s="345"/>
      <c r="F387" s="494"/>
      <c r="G387" s="494"/>
      <c r="H387" s="345"/>
      <c r="I387" s="345"/>
      <c r="J387" s="345"/>
      <c r="K387" s="345"/>
      <c r="L387" s="345"/>
      <c r="M387" s="345"/>
      <c r="N387" s="345"/>
      <c r="O387" s="345"/>
      <c r="P387" s="345"/>
      <c r="Q387" s="345"/>
      <c r="R387" s="345"/>
      <c r="S387" s="345"/>
      <c r="T387" s="345"/>
      <c r="U387" s="345"/>
      <c r="V387" s="345"/>
      <c r="W387" s="345"/>
      <c r="X387" s="345"/>
      <c r="Y387" s="345"/>
      <c r="Z387" s="345"/>
      <c r="AA387" s="345"/>
      <c r="AB387" s="345"/>
    </row>
    <row r="388" ht="18.0" customHeight="1">
      <c r="A388" s="345"/>
      <c r="B388" s="345"/>
      <c r="C388" s="345"/>
      <c r="D388" s="345"/>
      <c r="E388" s="345"/>
      <c r="F388" s="494"/>
      <c r="G388" s="494"/>
      <c r="H388" s="345"/>
      <c r="I388" s="345"/>
      <c r="J388" s="345"/>
      <c r="K388" s="345"/>
      <c r="L388" s="345"/>
      <c r="M388" s="345"/>
      <c r="N388" s="345"/>
      <c r="O388" s="345"/>
      <c r="P388" s="345"/>
      <c r="Q388" s="345"/>
      <c r="R388" s="345"/>
      <c r="S388" s="345"/>
      <c r="T388" s="345"/>
      <c r="U388" s="345"/>
      <c r="V388" s="345"/>
      <c r="W388" s="345"/>
      <c r="X388" s="345"/>
      <c r="Y388" s="345"/>
      <c r="Z388" s="345"/>
      <c r="AA388" s="345"/>
      <c r="AB388" s="345"/>
    </row>
    <row r="389" ht="18.0" customHeight="1">
      <c r="A389" s="345"/>
      <c r="B389" s="345"/>
      <c r="C389" s="345"/>
      <c r="D389" s="345"/>
      <c r="E389" s="345"/>
      <c r="F389" s="494"/>
      <c r="G389" s="494"/>
      <c r="H389" s="345"/>
      <c r="I389" s="345"/>
      <c r="J389" s="345"/>
      <c r="K389" s="345"/>
      <c r="L389" s="345"/>
      <c r="M389" s="345"/>
      <c r="N389" s="345"/>
      <c r="O389" s="345"/>
      <c r="P389" s="345"/>
      <c r="Q389" s="345"/>
      <c r="R389" s="345"/>
      <c r="S389" s="345"/>
      <c r="T389" s="345"/>
      <c r="U389" s="345"/>
      <c r="V389" s="345"/>
      <c r="W389" s="345"/>
      <c r="X389" s="345"/>
      <c r="Y389" s="345"/>
      <c r="Z389" s="345"/>
      <c r="AA389" s="345"/>
      <c r="AB389" s="345"/>
    </row>
    <row r="390" ht="18.0" customHeight="1">
      <c r="A390" s="345"/>
      <c r="B390" s="345"/>
      <c r="C390" s="345"/>
      <c r="D390" s="345"/>
      <c r="E390" s="345"/>
      <c r="F390" s="494"/>
      <c r="G390" s="494"/>
      <c r="H390" s="345"/>
      <c r="I390" s="345"/>
      <c r="J390" s="345"/>
      <c r="K390" s="345"/>
      <c r="L390" s="345"/>
      <c r="M390" s="345"/>
      <c r="N390" s="345"/>
      <c r="O390" s="345"/>
      <c r="P390" s="345"/>
      <c r="Q390" s="345"/>
      <c r="R390" s="345"/>
      <c r="S390" s="345"/>
      <c r="T390" s="345"/>
      <c r="U390" s="345"/>
      <c r="V390" s="345"/>
      <c r="W390" s="345"/>
      <c r="X390" s="345"/>
      <c r="Y390" s="345"/>
      <c r="Z390" s="345"/>
      <c r="AA390" s="345"/>
      <c r="AB390" s="345"/>
    </row>
    <row r="391" ht="18.0" customHeight="1">
      <c r="A391" s="345"/>
      <c r="B391" s="345"/>
      <c r="C391" s="345"/>
      <c r="D391" s="345"/>
      <c r="E391" s="345"/>
      <c r="F391" s="494"/>
      <c r="G391" s="494"/>
      <c r="H391" s="345"/>
      <c r="I391" s="345"/>
      <c r="J391" s="345"/>
      <c r="K391" s="345"/>
      <c r="L391" s="345"/>
      <c r="M391" s="345"/>
      <c r="N391" s="345"/>
      <c r="O391" s="345"/>
      <c r="P391" s="345"/>
      <c r="Q391" s="345"/>
      <c r="R391" s="345"/>
      <c r="S391" s="345"/>
      <c r="T391" s="345"/>
      <c r="U391" s="345"/>
      <c r="V391" s="345"/>
      <c r="W391" s="345"/>
      <c r="X391" s="345"/>
      <c r="Y391" s="345"/>
      <c r="Z391" s="345"/>
      <c r="AA391" s="345"/>
      <c r="AB391" s="345"/>
    </row>
    <row r="392" ht="18.0" customHeight="1">
      <c r="A392" s="345"/>
      <c r="B392" s="345"/>
      <c r="C392" s="345"/>
      <c r="D392" s="345"/>
      <c r="E392" s="345"/>
      <c r="F392" s="494"/>
      <c r="G392" s="494"/>
      <c r="H392" s="345"/>
      <c r="I392" s="345"/>
      <c r="J392" s="345"/>
      <c r="K392" s="345"/>
      <c r="L392" s="345"/>
      <c r="M392" s="345"/>
      <c r="N392" s="345"/>
      <c r="O392" s="345"/>
      <c r="P392" s="345"/>
      <c r="Q392" s="345"/>
      <c r="R392" s="345"/>
      <c r="S392" s="345"/>
      <c r="T392" s="345"/>
      <c r="U392" s="345"/>
      <c r="V392" s="345"/>
      <c r="W392" s="345"/>
      <c r="X392" s="345"/>
      <c r="Y392" s="345"/>
      <c r="Z392" s="345"/>
      <c r="AA392" s="345"/>
      <c r="AB392" s="345"/>
    </row>
    <row r="393" ht="18.0" customHeight="1">
      <c r="A393" s="345"/>
      <c r="B393" s="345"/>
      <c r="C393" s="345"/>
      <c r="D393" s="345"/>
      <c r="E393" s="345"/>
      <c r="F393" s="494"/>
      <c r="G393" s="494"/>
      <c r="H393" s="345"/>
      <c r="I393" s="345"/>
      <c r="J393" s="345"/>
      <c r="K393" s="345"/>
      <c r="L393" s="345"/>
      <c r="M393" s="345"/>
      <c r="N393" s="345"/>
      <c r="O393" s="345"/>
      <c r="P393" s="345"/>
      <c r="Q393" s="345"/>
      <c r="R393" s="345"/>
      <c r="S393" s="345"/>
      <c r="T393" s="345"/>
      <c r="U393" s="345"/>
      <c r="V393" s="345"/>
      <c r="W393" s="345"/>
      <c r="X393" s="345"/>
      <c r="Y393" s="345"/>
      <c r="Z393" s="345"/>
      <c r="AA393" s="345"/>
      <c r="AB393" s="345"/>
    </row>
    <row r="394" ht="18.0" customHeight="1">
      <c r="A394" s="345"/>
      <c r="B394" s="345"/>
      <c r="C394" s="345"/>
      <c r="D394" s="345"/>
      <c r="E394" s="345"/>
      <c r="F394" s="494"/>
      <c r="G394" s="494"/>
      <c r="H394" s="345"/>
      <c r="I394" s="345"/>
      <c r="J394" s="345"/>
      <c r="K394" s="345"/>
      <c r="L394" s="345"/>
      <c r="M394" s="345"/>
      <c r="N394" s="345"/>
      <c r="O394" s="345"/>
      <c r="P394" s="345"/>
      <c r="Q394" s="345"/>
      <c r="R394" s="345"/>
      <c r="S394" s="345"/>
      <c r="T394" s="345"/>
      <c r="U394" s="345"/>
      <c r="V394" s="345"/>
      <c r="W394" s="345"/>
      <c r="X394" s="345"/>
      <c r="Y394" s="345"/>
      <c r="Z394" s="345"/>
      <c r="AA394" s="345"/>
      <c r="AB394" s="345"/>
    </row>
    <row r="395" ht="18.0" customHeight="1">
      <c r="A395" s="345"/>
      <c r="B395" s="345"/>
      <c r="C395" s="345"/>
      <c r="D395" s="345"/>
      <c r="E395" s="345"/>
      <c r="F395" s="494"/>
      <c r="G395" s="494"/>
      <c r="H395" s="345"/>
      <c r="I395" s="345"/>
      <c r="J395" s="345"/>
      <c r="K395" s="345"/>
      <c r="L395" s="345"/>
      <c r="M395" s="345"/>
      <c r="N395" s="345"/>
      <c r="O395" s="345"/>
      <c r="P395" s="345"/>
      <c r="Q395" s="345"/>
      <c r="R395" s="345"/>
      <c r="S395" s="345"/>
      <c r="T395" s="345"/>
      <c r="U395" s="345"/>
      <c r="V395" s="345"/>
      <c r="W395" s="345"/>
      <c r="X395" s="345"/>
      <c r="Y395" s="345"/>
      <c r="Z395" s="345"/>
      <c r="AA395" s="345"/>
      <c r="AB395" s="345"/>
    </row>
    <row r="396" ht="18.0" customHeight="1">
      <c r="A396" s="345"/>
      <c r="B396" s="345"/>
      <c r="C396" s="345"/>
      <c r="D396" s="345"/>
      <c r="E396" s="345"/>
      <c r="F396" s="494"/>
      <c r="G396" s="494"/>
      <c r="H396" s="345"/>
      <c r="I396" s="345"/>
      <c r="J396" s="345"/>
      <c r="K396" s="345"/>
      <c r="L396" s="345"/>
      <c r="M396" s="345"/>
      <c r="N396" s="345"/>
      <c r="O396" s="345"/>
      <c r="P396" s="345"/>
      <c r="Q396" s="345"/>
      <c r="R396" s="345"/>
      <c r="S396" s="345"/>
      <c r="T396" s="345"/>
      <c r="U396" s="345"/>
      <c r="V396" s="345"/>
      <c r="W396" s="345"/>
      <c r="X396" s="345"/>
      <c r="Y396" s="345"/>
      <c r="Z396" s="345"/>
      <c r="AA396" s="345"/>
      <c r="AB396" s="345"/>
    </row>
    <row r="397" ht="18.0" customHeight="1">
      <c r="A397" s="345"/>
      <c r="B397" s="345"/>
      <c r="C397" s="345"/>
      <c r="D397" s="345"/>
      <c r="E397" s="345"/>
      <c r="F397" s="494"/>
      <c r="G397" s="494"/>
      <c r="H397" s="345"/>
      <c r="I397" s="345"/>
      <c r="J397" s="345"/>
      <c r="K397" s="345"/>
      <c r="L397" s="345"/>
      <c r="M397" s="345"/>
      <c r="N397" s="345"/>
      <c r="O397" s="345"/>
      <c r="P397" s="345"/>
      <c r="Q397" s="345"/>
      <c r="R397" s="345"/>
      <c r="S397" s="345"/>
      <c r="T397" s="345"/>
      <c r="U397" s="345"/>
      <c r="V397" s="345"/>
      <c r="W397" s="345"/>
      <c r="X397" s="345"/>
      <c r="Y397" s="345"/>
      <c r="Z397" s="345"/>
      <c r="AA397" s="345"/>
      <c r="AB397" s="345"/>
    </row>
    <row r="398" ht="18.0" customHeight="1">
      <c r="A398" s="345"/>
      <c r="B398" s="345"/>
      <c r="C398" s="345"/>
      <c r="D398" s="345"/>
      <c r="E398" s="345"/>
      <c r="F398" s="494"/>
      <c r="G398" s="494"/>
      <c r="H398" s="345"/>
      <c r="I398" s="345"/>
      <c r="J398" s="345"/>
      <c r="K398" s="345"/>
      <c r="L398" s="345"/>
      <c r="M398" s="345"/>
      <c r="N398" s="345"/>
      <c r="O398" s="345"/>
      <c r="P398" s="345"/>
      <c r="Q398" s="345"/>
      <c r="R398" s="345"/>
      <c r="S398" s="345"/>
      <c r="T398" s="345"/>
      <c r="U398" s="345"/>
      <c r="V398" s="345"/>
      <c r="W398" s="345"/>
      <c r="X398" s="345"/>
      <c r="Y398" s="345"/>
      <c r="Z398" s="345"/>
      <c r="AA398" s="345"/>
      <c r="AB398" s="345"/>
    </row>
    <row r="399" ht="18.0" customHeight="1">
      <c r="A399" s="345"/>
      <c r="B399" s="345"/>
      <c r="C399" s="345"/>
      <c r="D399" s="345"/>
      <c r="E399" s="345"/>
      <c r="F399" s="494"/>
      <c r="G399" s="494"/>
      <c r="H399" s="345"/>
      <c r="I399" s="345"/>
      <c r="J399" s="345"/>
      <c r="K399" s="345"/>
      <c r="L399" s="345"/>
      <c r="M399" s="345"/>
      <c r="N399" s="345"/>
      <c r="O399" s="345"/>
      <c r="P399" s="345"/>
      <c r="Q399" s="345"/>
      <c r="R399" s="345"/>
      <c r="S399" s="345"/>
      <c r="T399" s="345"/>
      <c r="U399" s="345"/>
      <c r="V399" s="345"/>
      <c r="W399" s="345"/>
      <c r="X399" s="345"/>
      <c r="Y399" s="345"/>
      <c r="Z399" s="345"/>
      <c r="AA399" s="345"/>
      <c r="AB399" s="345"/>
    </row>
    <row r="400" ht="18.0" customHeight="1">
      <c r="A400" s="345"/>
      <c r="B400" s="345"/>
      <c r="C400" s="345"/>
      <c r="D400" s="345"/>
      <c r="E400" s="345"/>
      <c r="F400" s="494"/>
      <c r="G400" s="494"/>
      <c r="H400" s="345"/>
      <c r="I400" s="345"/>
      <c r="J400" s="345"/>
      <c r="K400" s="345"/>
      <c r="L400" s="345"/>
      <c r="M400" s="345"/>
      <c r="N400" s="345"/>
      <c r="O400" s="345"/>
      <c r="P400" s="345"/>
      <c r="Q400" s="345"/>
      <c r="R400" s="345"/>
      <c r="S400" s="345"/>
      <c r="T400" s="345"/>
      <c r="U400" s="345"/>
      <c r="V400" s="345"/>
      <c r="W400" s="345"/>
      <c r="X400" s="345"/>
      <c r="Y400" s="345"/>
      <c r="Z400" s="345"/>
      <c r="AA400" s="345"/>
      <c r="AB400" s="345"/>
    </row>
    <row r="401" ht="18.0" customHeight="1">
      <c r="A401" s="345"/>
      <c r="B401" s="345"/>
      <c r="C401" s="345"/>
      <c r="D401" s="345"/>
      <c r="E401" s="345"/>
      <c r="F401" s="494"/>
      <c r="G401" s="494"/>
      <c r="H401" s="345"/>
      <c r="I401" s="345"/>
      <c r="J401" s="345"/>
      <c r="K401" s="345"/>
      <c r="L401" s="345"/>
      <c r="M401" s="345"/>
      <c r="N401" s="345"/>
      <c r="O401" s="345"/>
      <c r="P401" s="345"/>
      <c r="Q401" s="345"/>
      <c r="R401" s="345"/>
      <c r="S401" s="345"/>
      <c r="T401" s="345"/>
      <c r="U401" s="345"/>
      <c r="V401" s="345"/>
      <c r="W401" s="345"/>
      <c r="X401" s="345"/>
      <c r="Y401" s="345"/>
      <c r="Z401" s="345"/>
      <c r="AA401" s="345"/>
      <c r="AB401" s="345"/>
    </row>
    <row r="402" ht="18.0" customHeight="1">
      <c r="A402" s="345"/>
      <c r="B402" s="345"/>
      <c r="C402" s="345"/>
      <c r="D402" s="345"/>
      <c r="E402" s="345"/>
      <c r="F402" s="494"/>
      <c r="G402" s="494"/>
      <c r="H402" s="345"/>
      <c r="I402" s="345"/>
      <c r="J402" s="345"/>
      <c r="K402" s="345"/>
      <c r="L402" s="345"/>
      <c r="M402" s="345"/>
      <c r="N402" s="345"/>
      <c r="O402" s="345"/>
      <c r="P402" s="345"/>
      <c r="Q402" s="345"/>
      <c r="R402" s="345"/>
      <c r="S402" s="345"/>
      <c r="T402" s="345"/>
      <c r="U402" s="345"/>
      <c r="V402" s="345"/>
      <c r="W402" s="345"/>
      <c r="X402" s="345"/>
      <c r="Y402" s="345"/>
      <c r="Z402" s="345"/>
      <c r="AA402" s="345"/>
      <c r="AB402" s="345"/>
    </row>
    <row r="403" ht="18.0" customHeight="1">
      <c r="A403" s="345"/>
      <c r="B403" s="345"/>
      <c r="C403" s="345"/>
      <c r="D403" s="345"/>
      <c r="E403" s="345"/>
      <c r="F403" s="494"/>
      <c r="G403" s="494"/>
      <c r="H403" s="345"/>
      <c r="I403" s="345"/>
      <c r="J403" s="345"/>
      <c r="K403" s="345"/>
      <c r="L403" s="345"/>
      <c r="M403" s="345"/>
      <c r="N403" s="345"/>
      <c r="O403" s="345"/>
      <c r="P403" s="345"/>
      <c r="Q403" s="345"/>
      <c r="R403" s="345"/>
      <c r="S403" s="345"/>
      <c r="T403" s="345"/>
      <c r="U403" s="345"/>
      <c r="V403" s="345"/>
      <c r="W403" s="345"/>
      <c r="X403" s="345"/>
      <c r="Y403" s="345"/>
      <c r="Z403" s="345"/>
      <c r="AA403" s="345"/>
      <c r="AB403" s="345"/>
    </row>
    <row r="404" ht="18.0" customHeight="1">
      <c r="A404" s="345"/>
      <c r="B404" s="345"/>
      <c r="C404" s="345"/>
      <c r="D404" s="345"/>
      <c r="E404" s="345"/>
      <c r="F404" s="494"/>
      <c r="G404" s="494"/>
      <c r="H404" s="345"/>
      <c r="I404" s="345"/>
      <c r="J404" s="345"/>
      <c r="K404" s="345"/>
      <c r="L404" s="345"/>
      <c r="M404" s="345"/>
      <c r="N404" s="345"/>
      <c r="O404" s="345"/>
      <c r="P404" s="345"/>
      <c r="Q404" s="345"/>
      <c r="R404" s="345"/>
      <c r="S404" s="345"/>
      <c r="T404" s="345"/>
      <c r="U404" s="345"/>
      <c r="V404" s="345"/>
      <c r="W404" s="345"/>
      <c r="X404" s="345"/>
      <c r="Y404" s="345"/>
      <c r="Z404" s="345"/>
      <c r="AA404" s="345"/>
      <c r="AB404" s="345"/>
    </row>
    <row r="405" ht="18.0" customHeight="1">
      <c r="A405" s="345"/>
      <c r="B405" s="345"/>
      <c r="C405" s="345"/>
      <c r="D405" s="345"/>
      <c r="E405" s="345"/>
      <c r="F405" s="494"/>
      <c r="G405" s="494"/>
      <c r="H405" s="345"/>
      <c r="I405" s="345"/>
      <c r="J405" s="345"/>
      <c r="K405" s="345"/>
      <c r="L405" s="345"/>
      <c r="M405" s="345"/>
      <c r="N405" s="345"/>
      <c r="O405" s="345"/>
      <c r="P405" s="345"/>
      <c r="Q405" s="345"/>
      <c r="R405" s="345"/>
      <c r="S405" s="345"/>
      <c r="T405" s="345"/>
      <c r="U405" s="345"/>
      <c r="V405" s="345"/>
      <c r="W405" s="345"/>
      <c r="X405" s="345"/>
      <c r="Y405" s="345"/>
      <c r="Z405" s="345"/>
      <c r="AA405" s="345"/>
      <c r="AB405" s="345"/>
    </row>
    <row r="406" ht="18.0" customHeight="1">
      <c r="A406" s="345"/>
      <c r="B406" s="345"/>
      <c r="C406" s="345"/>
      <c r="D406" s="345"/>
      <c r="E406" s="345"/>
      <c r="F406" s="494"/>
      <c r="G406" s="494"/>
      <c r="H406" s="345"/>
      <c r="I406" s="345"/>
      <c r="J406" s="345"/>
      <c r="K406" s="345"/>
      <c r="L406" s="345"/>
      <c r="M406" s="345"/>
      <c r="N406" s="345"/>
      <c r="O406" s="345"/>
      <c r="P406" s="345"/>
      <c r="Q406" s="345"/>
      <c r="R406" s="345"/>
      <c r="S406" s="345"/>
      <c r="T406" s="345"/>
      <c r="U406" s="345"/>
      <c r="V406" s="345"/>
      <c r="W406" s="345"/>
      <c r="X406" s="345"/>
      <c r="Y406" s="345"/>
      <c r="Z406" s="345"/>
      <c r="AA406" s="345"/>
      <c r="AB406" s="345"/>
    </row>
    <row r="407" ht="18.0" customHeight="1">
      <c r="A407" s="345"/>
      <c r="B407" s="345"/>
      <c r="C407" s="345"/>
      <c r="D407" s="345"/>
      <c r="E407" s="345"/>
      <c r="F407" s="494"/>
      <c r="G407" s="494"/>
      <c r="H407" s="345"/>
      <c r="I407" s="345"/>
      <c r="J407" s="345"/>
      <c r="K407" s="345"/>
      <c r="L407" s="345"/>
      <c r="M407" s="345"/>
      <c r="N407" s="345"/>
      <c r="O407" s="345"/>
      <c r="P407" s="345"/>
      <c r="Q407" s="345"/>
      <c r="R407" s="345"/>
      <c r="S407" s="345"/>
      <c r="T407" s="345"/>
      <c r="U407" s="345"/>
      <c r="V407" s="345"/>
      <c r="W407" s="345"/>
      <c r="X407" s="345"/>
      <c r="Y407" s="345"/>
      <c r="Z407" s="345"/>
      <c r="AA407" s="345"/>
      <c r="AB407" s="345"/>
    </row>
    <row r="408" ht="18.0" customHeight="1">
      <c r="A408" s="345"/>
      <c r="B408" s="345"/>
      <c r="C408" s="345"/>
      <c r="D408" s="345"/>
      <c r="E408" s="345"/>
      <c r="F408" s="494"/>
      <c r="G408" s="494"/>
      <c r="H408" s="345"/>
      <c r="I408" s="345"/>
      <c r="J408" s="345"/>
      <c r="K408" s="345"/>
      <c r="L408" s="345"/>
      <c r="M408" s="345"/>
      <c r="N408" s="345"/>
      <c r="O408" s="345"/>
      <c r="P408" s="345"/>
      <c r="Q408" s="345"/>
      <c r="R408" s="345"/>
      <c r="S408" s="345"/>
      <c r="T408" s="345"/>
      <c r="U408" s="345"/>
      <c r="V408" s="345"/>
      <c r="W408" s="345"/>
      <c r="X408" s="345"/>
      <c r="Y408" s="345"/>
      <c r="Z408" s="345"/>
      <c r="AA408" s="345"/>
      <c r="AB408" s="345"/>
    </row>
    <row r="409" ht="18.0" customHeight="1">
      <c r="A409" s="345"/>
      <c r="B409" s="345"/>
      <c r="C409" s="345"/>
      <c r="D409" s="345"/>
      <c r="E409" s="345"/>
      <c r="F409" s="494"/>
      <c r="G409" s="494"/>
      <c r="H409" s="345"/>
      <c r="I409" s="345"/>
      <c r="J409" s="345"/>
      <c r="K409" s="345"/>
      <c r="L409" s="345"/>
      <c r="M409" s="345"/>
      <c r="N409" s="345"/>
      <c r="O409" s="345"/>
      <c r="P409" s="345"/>
      <c r="Q409" s="345"/>
      <c r="R409" s="345"/>
      <c r="S409" s="345"/>
      <c r="T409" s="345"/>
      <c r="U409" s="345"/>
      <c r="V409" s="345"/>
      <c r="W409" s="345"/>
      <c r="X409" s="345"/>
      <c r="Y409" s="345"/>
      <c r="Z409" s="345"/>
      <c r="AA409" s="345"/>
      <c r="AB409" s="345"/>
    </row>
    <row r="410" ht="18.0" customHeight="1">
      <c r="A410" s="345"/>
      <c r="B410" s="345"/>
      <c r="C410" s="345"/>
      <c r="D410" s="345"/>
      <c r="E410" s="345"/>
      <c r="F410" s="494"/>
      <c r="G410" s="494"/>
      <c r="H410" s="345"/>
      <c r="I410" s="345"/>
      <c r="J410" s="345"/>
      <c r="K410" s="345"/>
      <c r="L410" s="345"/>
      <c r="M410" s="345"/>
      <c r="N410" s="345"/>
      <c r="O410" s="345"/>
      <c r="P410" s="345"/>
      <c r="Q410" s="345"/>
      <c r="R410" s="345"/>
      <c r="S410" s="345"/>
      <c r="T410" s="345"/>
      <c r="U410" s="345"/>
      <c r="V410" s="345"/>
      <c r="W410" s="345"/>
      <c r="X410" s="345"/>
      <c r="Y410" s="345"/>
      <c r="Z410" s="345"/>
      <c r="AA410" s="345"/>
      <c r="AB410" s="345"/>
    </row>
    <row r="411" ht="18.0" customHeight="1">
      <c r="A411" s="345"/>
      <c r="B411" s="345"/>
      <c r="C411" s="345"/>
      <c r="D411" s="345"/>
      <c r="E411" s="345"/>
      <c r="F411" s="494"/>
      <c r="G411" s="494"/>
      <c r="H411" s="345"/>
      <c r="I411" s="345"/>
      <c r="J411" s="345"/>
      <c r="K411" s="345"/>
      <c r="L411" s="345"/>
      <c r="M411" s="345"/>
      <c r="N411" s="345"/>
      <c r="O411" s="345"/>
      <c r="P411" s="345"/>
      <c r="Q411" s="345"/>
      <c r="R411" s="345"/>
      <c r="S411" s="345"/>
      <c r="T411" s="345"/>
      <c r="U411" s="345"/>
      <c r="V411" s="345"/>
      <c r="W411" s="345"/>
      <c r="X411" s="345"/>
      <c r="Y411" s="345"/>
      <c r="Z411" s="345"/>
      <c r="AA411" s="345"/>
      <c r="AB411" s="345"/>
    </row>
    <row r="412" ht="18.0" customHeight="1">
      <c r="A412" s="345"/>
      <c r="B412" s="345"/>
      <c r="C412" s="345"/>
      <c r="D412" s="345"/>
      <c r="E412" s="345"/>
      <c r="F412" s="494"/>
      <c r="G412" s="494"/>
      <c r="H412" s="345"/>
      <c r="I412" s="345"/>
      <c r="J412" s="345"/>
      <c r="K412" s="345"/>
      <c r="L412" s="345"/>
      <c r="M412" s="345"/>
      <c r="N412" s="345"/>
      <c r="O412" s="345"/>
      <c r="P412" s="345"/>
      <c r="Q412" s="345"/>
      <c r="R412" s="345"/>
      <c r="S412" s="345"/>
      <c r="T412" s="345"/>
      <c r="U412" s="345"/>
      <c r="V412" s="345"/>
      <c r="W412" s="345"/>
      <c r="X412" s="345"/>
      <c r="Y412" s="345"/>
      <c r="Z412" s="345"/>
      <c r="AA412" s="345"/>
      <c r="AB412" s="345"/>
    </row>
    <row r="413" ht="18.0" customHeight="1">
      <c r="A413" s="345"/>
      <c r="B413" s="345"/>
      <c r="C413" s="345"/>
      <c r="D413" s="345"/>
      <c r="E413" s="345"/>
      <c r="F413" s="494"/>
      <c r="G413" s="494"/>
      <c r="H413" s="345"/>
      <c r="I413" s="345"/>
      <c r="J413" s="345"/>
      <c r="K413" s="345"/>
      <c r="L413" s="345"/>
      <c r="M413" s="345"/>
      <c r="N413" s="345"/>
      <c r="O413" s="345"/>
      <c r="P413" s="345"/>
      <c r="Q413" s="345"/>
      <c r="R413" s="345"/>
      <c r="S413" s="345"/>
      <c r="T413" s="345"/>
      <c r="U413" s="345"/>
      <c r="V413" s="345"/>
      <c r="W413" s="345"/>
      <c r="X413" s="345"/>
      <c r="Y413" s="345"/>
      <c r="Z413" s="345"/>
      <c r="AA413" s="345"/>
      <c r="AB413" s="345"/>
    </row>
    <row r="414" ht="18.0" customHeight="1">
      <c r="A414" s="345"/>
      <c r="B414" s="345"/>
      <c r="C414" s="345"/>
      <c r="D414" s="345"/>
      <c r="E414" s="345"/>
      <c r="F414" s="494"/>
      <c r="G414" s="494"/>
      <c r="H414" s="345"/>
      <c r="I414" s="345"/>
      <c r="J414" s="345"/>
      <c r="K414" s="345"/>
      <c r="L414" s="345"/>
      <c r="M414" s="345"/>
      <c r="N414" s="345"/>
      <c r="O414" s="345"/>
      <c r="P414" s="345"/>
      <c r="Q414" s="345"/>
      <c r="R414" s="345"/>
      <c r="S414" s="345"/>
      <c r="T414" s="345"/>
      <c r="U414" s="345"/>
      <c r="V414" s="345"/>
      <c r="W414" s="345"/>
      <c r="X414" s="345"/>
      <c r="Y414" s="345"/>
      <c r="Z414" s="345"/>
      <c r="AA414" s="345"/>
      <c r="AB414" s="345"/>
    </row>
    <row r="415" ht="18.0" customHeight="1">
      <c r="A415" s="345"/>
      <c r="B415" s="345"/>
      <c r="C415" s="345"/>
      <c r="D415" s="345"/>
      <c r="E415" s="345"/>
      <c r="F415" s="494"/>
      <c r="G415" s="494"/>
      <c r="H415" s="345"/>
      <c r="I415" s="345"/>
      <c r="J415" s="345"/>
      <c r="K415" s="345"/>
      <c r="L415" s="345"/>
      <c r="M415" s="345"/>
      <c r="N415" s="345"/>
      <c r="O415" s="345"/>
      <c r="P415" s="345"/>
      <c r="Q415" s="345"/>
      <c r="R415" s="345"/>
      <c r="S415" s="345"/>
      <c r="T415" s="345"/>
      <c r="U415" s="345"/>
      <c r="V415" s="345"/>
      <c r="W415" s="345"/>
      <c r="X415" s="345"/>
      <c r="Y415" s="345"/>
      <c r="Z415" s="345"/>
      <c r="AA415" s="345"/>
      <c r="AB415" s="345"/>
    </row>
    <row r="416" ht="18.0" customHeight="1">
      <c r="A416" s="345"/>
      <c r="B416" s="345"/>
      <c r="C416" s="345"/>
      <c r="D416" s="345"/>
      <c r="E416" s="345"/>
      <c r="F416" s="494"/>
      <c r="G416" s="494"/>
      <c r="H416" s="345"/>
      <c r="I416" s="345"/>
      <c r="J416" s="345"/>
      <c r="K416" s="345"/>
      <c r="L416" s="345"/>
      <c r="M416" s="345"/>
      <c r="N416" s="345"/>
      <c r="O416" s="345"/>
      <c r="P416" s="345"/>
      <c r="Q416" s="345"/>
      <c r="R416" s="345"/>
      <c r="S416" s="345"/>
      <c r="T416" s="345"/>
      <c r="U416" s="345"/>
      <c r="V416" s="345"/>
      <c r="W416" s="345"/>
      <c r="X416" s="345"/>
      <c r="Y416" s="345"/>
      <c r="Z416" s="345"/>
      <c r="AA416" s="345"/>
      <c r="AB416" s="345"/>
    </row>
    <row r="417" ht="18.0" customHeight="1">
      <c r="A417" s="345"/>
      <c r="B417" s="345"/>
      <c r="C417" s="345"/>
      <c r="D417" s="345"/>
      <c r="E417" s="345"/>
      <c r="F417" s="494"/>
      <c r="G417" s="494"/>
      <c r="H417" s="345"/>
      <c r="I417" s="345"/>
      <c r="J417" s="345"/>
      <c r="K417" s="345"/>
      <c r="L417" s="345"/>
      <c r="M417" s="345"/>
      <c r="N417" s="345"/>
      <c r="O417" s="345"/>
      <c r="P417" s="345"/>
      <c r="Q417" s="345"/>
      <c r="R417" s="345"/>
      <c r="S417" s="345"/>
      <c r="T417" s="345"/>
      <c r="U417" s="345"/>
      <c r="V417" s="345"/>
      <c r="W417" s="345"/>
      <c r="X417" s="345"/>
      <c r="Y417" s="345"/>
      <c r="Z417" s="345"/>
      <c r="AA417" s="345"/>
      <c r="AB417" s="345"/>
    </row>
    <row r="418" ht="18.0" customHeight="1">
      <c r="A418" s="345"/>
      <c r="B418" s="345"/>
      <c r="C418" s="345"/>
      <c r="D418" s="345"/>
      <c r="E418" s="345"/>
      <c r="F418" s="494"/>
      <c r="G418" s="494"/>
      <c r="H418" s="345"/>
      <c r="I418" s="345"/>
      <c r="J418" s="345"/>
      <c r="K418" s="345"/>
      <c r="L418" s="345"/>
      <c r="M418" s="345"/>
      <c r="N418" s="345"/>
      <c r="O418" s="345"/>
      <c r="P418" s="345"/>
      <c r="Q418" s="345"/>
      <c r="R418" s="345"/>
      <c r="S418" s="345"/>
      <c r="T418" s="345"/>
      <c r="U418" s="345"/>
      <c r="V418" s="345"/>
      <c r="W418" s="345"/>
      <c r="X418" s="345"/>
      <c r="Y418" s="345"/>
      <c r="Z418" s="345"/>
      <c r="AA418" s="345"/>
      <c r="AB418" s="345"/>
    </row>
    <row r="419" ht="18.0" customHeight="1">
      <c r="A419" s="345"/>
      <c r="B419" s="345"/>
      <c r="C419" s="345"/>
      <c r="D419" s="345"/>
      <c r="E419" s="345"/>
      <c r="F419" s="494"/>
      <c r="G419" s="494"/>
      <c r="H419" s="345"/>
      <c r="I419" s="345"/>
      <c r="J419" s="345"/>
      <c r="K419" s="345"/>
      <c r="L419" s="345"/>
      <c r="M419" s="345"/>
      <c r="N419" s="345"/>
      <c r="O419" s="345"/>
      <c r="P419" s="345"/>
      <c r="Q419" s="345"/>
      <c r="R419" s="345"/>
      <c r="S419" s="345"/>
      <c r="T419" s="345"/>
      <c r="U419" s="345"/>
      <c r="V419" s="345"/>
      <c r="W419" s="345"/>
      <c r="X419" s="345"/>
      <c r="Y419" s="345"/>
      <c r="Z419" s="345"/>
      <c r="AA419" s="345"/>
      <c r="AB419" s="345"/>
    </row>
    <row r="420" ht="18.0" customHeight="1">
      <c r="A420" s="345"/>
      <c r="B420" s="345"/>
      <c r="C420" s="345"/>
      <c r="D420" s="345"/>
      <c r="E420" s="345"/>
      <c r="F420" s="494"/>
      <c r="G420" s="494"/>
      <c r="H420" s="345"/>
      <c r="I420" s="345"/>
      <c r="J420" s="345"/>
      <c r="K420" s="345"/>
      <c r="L420" s="345"/>
      <c r="M420" s="345"/>
      <c r="N420" s="345"/>
      <c r="O420" s="345"/>
      <c r="P420" s="345"/>
      <c r="Q420" s="345"/>
      <c r="R420" s="345"/>
      <c r="S420" s="345"/>
      <c r="T420" s="345"/>
      <c r="U420" s="345"/>
      <c r="V420" s="345"/>
      <c r="W420" s="345"/>
      <c r="X420" s="345"/>
      <c r="Y420" s="345"/>
      <c r="Z420" s="345"/>
      <c r="AA420" s="345"/>
      <c r="AB420" s="345"/>
    </row>
    <row r="421" ht="18.0" customHeight="1">
      <c r="A421" s="345"/>
      <c r="B421" s="345"/>
      <c r="C421" s="345"/>
      <c r="D421" s="345"/>
      <c r="E421" s="345"/>
      <c r="F421" s="494"/>
      <c r="G421" s="494"/>
      <c r="H421" s="345"/>
      <c r="I421" s="345"/>
      <c r="J421" s="345"/>
      <c r="K421" s="345"/>
      <c r="L421" s="345"/>
      <c r="M421" s="345"/>
      <c r="N421" s="345"/>
      <c r="O421" s="345"/>
      <c r="P421" s="345"/>
      <c r="Q421" s="345"/>
      <c r="R421" s="345"/>
      <c r="S421" s="345"/>
      <c r="T421" s="345"/>
      <c r="U421" s="345"/>
      <c r="V421" s="345"/>
      <c r="W421" s="345"/>
      <c r="X421" s="345"/>
      <c r="Y421" s="345"/>
      <c r="Z421" s="345"/>
      <c r="AA421" s="345"/>
      <c r="AB421" s="345"/>
    </row>
    <row r="422" ht="18.0" customHeight="1">
      <c r="A422" s="345"/>
      <c r="B422" s="345"/>
      <c r="C422" s="345"/>
      <c r="D422" s="345"/>
      <c r="E422" s="345"/>
      <c r="F422" s="494"/>
      <c r="G422" s="494"/>
      <c r="H422" s="345"/>
      <c r="I422" s="345"/>
      <c r="J422" s="345"/>
      <c r="K422" s="345"/>
      <c r="L422" s="345"/>
      <c r="M422" s="345"/>
      <c r="N422" s="345"/>
      <c r="O422" s="345"/>
      <c r="P422" s="345"/>
      <c r="Q422" s="345"/>
      <c r="R422" s="345"/>
      <c r="S422" s="345"/>
      <c r="T422" s="345"/>
      <c r="U422" s="345"/>
      <c r="V422" s="345"/>
      <c r="W422" s="345"/>
      <c r="X422" s="345"/>
      <c r="Y422" s="345"/>
      <c r="Z422" s="345"/>
      <c r="AA422" s="345"/>
      <c r="AB422" s="345"/>
    </row>
    <row r="423" ht="18.0" customHeight="1">
      <c r="A423" s="345"/>
      <c r="B423" s="345"/>
      <c r="C423" s="345"/>
      <c r="D423" s="345"/>
      <c r="E423" s="345"/>
      <c r="F423" s="494"/>
      <c r="G423" s="494"/>
      <c r="H423" s="345"/>
      <c r="I423" s="345"/>
      <c r="J423" s="345"/>
      <c r="K423" s="345"/>
      <c r="L423" s="345"/>
      <c r="M423" s="345"/>
      <c r="N423" s="345"/>
      <c r="O423" s="345"/>
      <c r="P423" s="345"/>
      <c r="Q423" s="345"/>
      <c r="R423" s="345"/>
      <c r="S423" s="345"/>
      <c r="T423" s="345"/>
      <c r="U423" s="345"/>
      <c r="V423" s="345"/>
      <c r="W423" s="345"/>
      <c r="X423" s="345"/>
      <c r="Y423" s="345"/>
      <c r="Z423" s="345"/>
      <c r="AA423" s="345"/>
      <c r="AB423" s="345"/>
    </row>
    <row r="424" ht="18.0" customHeight="1">
      <c r="A424" s="345"/>
      <c r="B424" s="345"/>
      <c r="C424" s="345"/>
      <c r="D424" s="345"/>
      <c r="E424" s="345"/>
      <c r="F424" s="494"/>
      <c r="G424" s="494"/>
      <c r="H424" s="345"/>
      <c r="I424" s="345"/>
      <c r="J424" s="345"/>
      <c r="K424" s="345"/>
      <c r="L424" s="345"/>
      <c r="M424" s="345"/>
      <c r="N424" s="345"/>
      <c r="O424" s="345"/>
      <c r="P424" s="345"/>
      <c r="Q424" s="345"/>
      <c r="R424" s="345"/>
      <c r="S424" s="345"/>
      <c r="T424" s="345"/>
      <c r="U424" s="345"/>
      <c r="V424" s="345"/>
      <c r="W424" s="345"/>
      <c r="X424" s="345"/>
      <c r="Y424" s="345"/>
      <c r="Z424" s="345"/>
      <c r="AA424" s="345"/>
      <c r="AB424" s="345"/>
    </row>
    <row r="425" ht="18.0" customHeight="1">
      <c r="A425" s="345"/>
      <c r="B425" s="345"/>
      <c r="C425" s="345"/>
      <c r="D425" s="345"/>
      <c r="E425" s="345"/>
      <c r="F425" s="494"/>
      <c r="G425" s="494"/>
      <c r="H425" s="345"/>
      <c r="I425" s="345"/>
      <c r="J425" s="345"/>
      <c r="K425" s="345"/>
      <c r="L425" s="345"/>
      <c r="M425" s="345"/>
      <c r="N425" s="345"/>
      <c r="O425" s="345"/>
      <c r="P425" s="345"/>
      <c r="Q425" s="345"/>
      <c r="R425" s="345"/>
      <c r="S425" s="345"/>
      <c r="T425" s="345"/>
      <c r="U425" s="345"/>
      <c r="V425" s="345"/>
      <c r="W425" s="345"/>
      <c r="X425" s="345"/>
      <c r="Y425" s="345"/>
      <c r="Z425" s="345"/>
      <c r="AA425" s="345"/>
      <c r="AB425" s="345"/>
    </row>
    <row r="426" ht="18.0" customHeight="1">
      <c r="A426" s="345"/>
      <c r="B426" s="345"/>
      <c r="C426" s="345"/>
      <c r="D426" s="345"/>
      <c r="E426" s="345"/>
      <c r="F426" s="494"/>
      <c r="G426" s="494"/>
      <c r="H426" s="345"/>
      <c r="I426" s="345"/>
      <c r="J426" s="345"/>
      <c r="K426" s="345"/>
      <c r="L426" s="345"/>
      <c r="M426" s="345"/>
      <c r="N426" s="345"/>
      <c r="O426" s="345"/>
      <c r="P426" s="345"/>
      <c r="Q426" s="345"/>
      <c r="R426" s="345"/>
      <c r="S426" s="345"/>
      <c r="T426" s="345"/>
      <c r="U426" s="345"/>
      <c r="V426" s="345"/>
      <c r="W426" s="345"/>
      <c r="X426" s="345"/>
      <c r="Y426" s="345"/>
      <c r="Z426" s="345"/>
      <c r="AA426" s="345"/>
      <c r="AB426" s="345"/>
    </row>
    <row r="427" ht="18.0" customHeight="1">
      <c r="A427" s="345"/>
      <c r="B427" s="345"/>
      <c r="C427" s="345"/>
      <c r="D427" s="345"/>
      <c r="E427" s="345"/>
      <c r="F427" s="494"/>
      <c r="G427" s="494"/>
      <c r="H427" s="345"/>
      <c r="I427" s="345"/>
      <c r="J427" s="345"/>
      <c r="K427" s="345"/>
      <c r="L427" s="345"/>
      <c r="M427" s="345"/>
      <c r="N427" s="345"/>
      <c r="O427" s="345"/>
      <c r="P427" s="345"/>
      <c r="Q427" s="345"/>
      <c r="R427" s="345"/>
      <c r="S427" s="345"/>
      <c r="T427" s="345"/>
      <c r="U427" s="345"/>
      <c r="V427" s="345"/>
      <c r="W427" s="345"/>
      <c r="X427" s="345"/>
      <c r="Y427" s="345"/>
      <c r="Z427" s="345"/>
      <c r="AA427" s="345"/>
      <c r="AB427" s="345"/>
    </row>
    <row r="428" ht="18.0" customHeight="1">
      <c r="A428" s="345"/>
      <c r="B428" s="345"/>
      <c r="C428" s="345"/>
      <c r="D428" s="345"/>
      <c r="E428" s="345"/>
      <c r="F428" s="494"/>
      <c r="G428" s="494"/>
      <c r="H428" s="345"/>
      <c r="I428" s="345"/>
      <c r="J428" s="345"/>
      <c r="K428" s="345"/>
      <c r="L428" s="345"/>
      <c r="M428" s="345"/>
      <c r="N428" s="345"/>
      <c r="O428" s="345"/>
      <c r="P428" s="345"/>
      <c r="Q428" s="345"/>
      <c r="R428" s="345"/>
      <c r="S428" s="345"/>
      <c r="T428" s="345"/>
      <c r="U428" s="345"/>
      <c r="V428" s="345"/>
      <c r="W428" s="345"/>
      <c r="X428" s="345"/>
      <c r="Y428" s="345"/>
      <c r="Z428" s="345"/>
      <c r="AA428" s="345"/>
      <c r="AB428" s="345"/>
    </row>
    <row r="429" ht="18.0" customHeight="1">
      <c r="A429" s="345"/>
      <c r="B429" s="345"/>
      <c r="C429" s="345"/>
      <c r="D429" s="345"/>
      <c r="E429" s="345"/>
      <c r="F429" s="494"/>
      <c r="G429" s="494"/>
      <c r="H429" s="345"/>
      <c r="I429" s="345"/>
      <c r="J429" s="345"/>
      <c r="K429" s="345"/>
      <c r="L429" s="345"/>
      <c r="M429" s="345"/>
      <c r="N429" s="345"/>
      <c r="O429" s="345"/>
      <c r="P429" s="345"/>
      <c r="Q429" s="345"/>
      <c r="R429" s="345"/>
      <c r="S429" s="345"/>
      <c r="T429" s="345"/>
      <c r="U429" s="345"/>
      <c r="V429" s="345"/>
      <c r="W429" s="345"/>
      <c r="X429" s="345"/>
      <c r="Y429" s="345"/>
      <c r="Z429" s="345"/>
      <c r="AA429" s="345"/>
      <c r="AB429" s="345"/>
    </row>
    <row r="430" ht="18.0" customHeight="1">
      <c r="A430" s="345"/>
      <c r="B430" s="345"/>
      <c r="C430" s="345"/>
      <c r="D430" s="345"/>
      <c r="E430" s="345"/>
      <c r="F430" s="494"/>
      <c r="G430" s="494"/>
      <c r="H430" s="345"/>
      <c r="I430" s="345"/>
      <c r="J430" s="345"/>
      <c r="K430" s="345"/>
      <c r="L430" s="345"/>
      <c r="M430" s="345"/>
      <c r="N430" s="345"/>
      <c r="O430" s="345"/>
      <c r="P430" s="345"/>
      <c r="Q430" s="345"/>
      <c r="R430" s="345"/>
      <c r="S430" s="345"/>
      <c r="T430" s="345"/>
      <c r="U430" s="345"/>
      <c r="V430" s="345"/>
      <c r="W430" s="345"/>
      <c r="X430" s="345"/>
      <c r="Y430" s="345"/>
      <c r="Z430" s="345"/>
      <c r="AA430" s="345"/>
      <c r="AB430" s="345"/>
    </row>
    <row r="431" ht="18.0" customHeight="1">
      <c r="A431" s="345"/>
      <c r="B431" s="345"/>
      <c r="C431" s="345"/>
      <c r="D431" s="345"/>
      <c r="E431" s="345"/>
      <c r="F431" s="494"/>
      <c r="G431" s="494"/>
      <c r="H431" s="345"/>
      <c r="I431" s="345"/>
      <c r="J431" s="345"/>
      <c r="K431" s="345"/>
      <c r="L431" s="345"/>
      <c r="M431" s="345"/>
      <c r="N431" s="345"/>
      <c r="O431" s="345"/>
      <c r="P431" s="345"/>
      <c r="Q431" s="345"/>
      <c r="R431" s="345"/>
      <c r="S431" s="345"/>
      <c r="T431" s="345"/>
      <c r="U431" s="345"/>
      <c r="V431" s="345"/>
      <c r="W431" s="345"/>
      <c r="X431" s="345"/>
      <c r="Y431" s="345"/>
      <c r="Z431" s="345"/>
      <c r="AA431" s="345"/>
      <c r="AB431" s="345"/>
    </row>
    <row r="432" ht="18.0" customHeight="1">
      <c r="A432" s="345"/>
      <c r="B432" s="345"/>
      <c r="C432" s="345"/>
      <c r="D432" s="345"/>
      <c r="E432" s="345"/>
      <c r="F432" s="494"/>
      <c r="G432" s="494"/>
      <c r="H432" s="345"/>
      <c r="I432" s="345"/>
      <c r="J432" s="345"/>
      <c r="K432" s="345"/>
      <c r="L432" s="345"/>
      <c r="M432" s="345"/>
      <c r="N432" s="345"/>
      <c r="O432" s="345"/>
      <c r="P432" s="345"/>
      <c r="Q432" s="345"/>
      <c r="R432" s="345"/>
      <c r="S432" s="345"/>
      <c r="T432" s="345"/>
      <c r="U432" s="345"/>
      <c r="V432" s="345"/>
      <c r="W432" s="345"/>
      <c r="X432" s="345"/>
      <c r="Y432" s="345"/>
      <c r="Z432" s="345"/>
      <c r="AA432" s="345"/>
      <c r="AB432" s="345"/>
    </row>
    <row r="433" ht="18.0" customHeight="1">
      <c r="A433" s="345"/>
      <c r="B433" s="345"/>
      <c r="C433" s="345"/>
      <c r="D433" s="345"/>
      <c r="E433" s="345"/>
      <c r="F433" s="494"/>
      <c r="G433" s="494"/>
      <c r="H433" s="345"/>
      <c r="I433" s="345"/>
      <c r="J433" s="345"/>
      <c r="K433" s="345"/>
      <c r="L433" s="345"/>
      <c r="M433" s="345"/>
      <c r="N433" s="345"/>
      <c r="O433" s="345"/>
      <c r="P433" s="345"/>
      <c r="Q433" s="345"/>
      <c r="R433" s="345"/>
      <c r="S433" s="345"/>
      <c r="T433" s="345"/>
      <c r="U433" s="345"/>
      <c r="V433" s="345"/>
      <c r="W433" s="345"/>
      <c r="X433" s="345"/>
      <c r="Y433" s="345"/>
      <c r="Z433" s="345"/>
      <c r="AA433" s="345"/>
      <c r="AB433" s="345"/>
    </row>
    <row r="434" ht="18.0" customHeight="1">
      <c r="A434" s="345"/>
      <c r="B434" s="345"/>
      <c r="C434" s="345"/>
      <c r="D434" s="345"/>
      <c r="E434" s="345"/>
      <c r="F434" s="494"/>
      <c r="G434" s="494"/>
      <c r="H434" s="345"/>
      <c r="I434" s="345"/>
      <c r="J434" s="345"/>
      <c r="K434" s="345"/>
      <c r="L434" s="345"/>
      <c r="M434" s="345"/>
      <c r="N434" s="345"/>
      <c r="O434" s="345"/>
      <c r="P434" s="345"/>
      <c r="Q434" s="345"/>
      <c r="R434" s="345"/>
      <c r="S434" s="345"/>
      <c r="T434" s="345"/>
      <c r="U434" s="345"/>
      <c r="V434" s="345"/>
      <c r="W434" s="345"/>
      <c r="X434" s="345"/>
      <c r="Y434" s="345"/>
      <c r="Z434" s="345"/>
      <c r="AA434" s="345"/>
      <c r="AB434" s="345"/>
    </row>
    <row r="435" ht="18.0" customHeight="1">
      <c r="A435" s="345"/>
      <c r="B435" s="345"/>
      <c r="C435" s="345"/>
      <c r="D435" s="345"/>
      <c r="E435" s="345"/>
      <c r="F435" s="494"/>
      <c r="G435" s="494"/>
      <c r="H435" s="345"/>
      <c r="I435" s="345"/>
      <c r="J435" s="345"/>
      <c r="K435" s="345"/>
      <c r="L435" s="345"/>
      <c r="M435" s="345"/>
      <c r="N435" s="345"/>
      <c r="O435" s="345"/>
      <c r="P435" s="345"/>
      <c r="Q435" s="345"/>
      <c r="R435" s="345"/>
      <c r="S435" s="345"/>
      <c r="T435" s="345"/>
      <c r="U435" s="345"/>
      <c r="V435" s="345"/>
      <c r="W435" s="345"/>
      <c r="X435" s="345"/>
      <c r="Y435" s="345"/>
      <c r="Z435" s="345"/>
      <c r="AA435" s="345"/>
      <c r="AB435" s="345"/>
    </row>
    <row r="436" ht="18.0" customHeight="1">
      <c r="A436" s="345"/>
      <c r="B436" s="345"/>
      <c r="C436" s="345"/>
      <c r="D436" s="345"/>
      <c r="E436" s="345"/>
      <c r="F436" s="494"/>
      <c r="G436" s="494"/>
      <c r="H436" s="345"/>
      <c r="I436" s="345"/>
      <c r="J436" s="345"/>
      <c r="K436" s="345"/>
      <c r="L436" s="345"/>
      <c r="M436" s="345"/>
      <c r="N436" s="345"/>
      <c r="O436" s="345"/>
      <c r="P436" s="345"/>
      <c r="Q436" s="345"/>
      <c r="R436" s="345"/>
      <c r="S436" s="345"/>
      <c r="T436" s="345"/>
      <c r="U436" s="345"/>
      <c r="V436" s="345"/>
      <c r="W436" s="345"/>
      <c r="X436" s="345"/>
      <c r="Y436" s="345"/>
      <c r="Z436" s="345"/>
      <c r="AA436" s="345"/>
      <c r="AB436" s="345"/>
    </row>
    <row r="437" ht="18.0" customHeight="1">
      <c r="A437" s="345"/>
      <c r="B437" s="345"/>
      <c r="C437" s="345"/>
      <c r="D437" s="345"/>
      <c r="E437" s="345"/>
      <c r="F437" s="494"/>
      <c r="G437" s="494"/>
      <c r="H437" s="345"/>
      <c r="I437" s="345"/>
      <c r="J437" s="345"/>
      <c r="K437" s="345"/>
      <c r="L437" s="345"/>
      <c r="M437" s="345"/>
      <c r="N437" s="345"/>
      <c r="O437" s="345"/>
      <c r="P437" s="345"/>
      <c r="Q437" s="345"/>
      <c r="R437" s="345"/>
      <c r="S437" s="345"/>
      <c r="T437" s="345"/>
      <c r="U437" s="345"/>
      <c r="V437" s="345"/>
      <c r="W437" s="345"/>
      <c r="X437" s="345"/>
      <c r="Y437" s="345"/>
      <c r="Z437" s="345"/>
      <c r="AA437" s="345"/>
      <c r="AB437" s="345"/>
    </row>
    <row r="438" ht="18.0" customHeight="1">
      <c r="A438" s="345"/>
      <c r="B438" s="345"/>
      <c r="C438" s="345"/>
      <c r="D438" s="345"/>
      <c r="E438" s="345"/>
      <c r="F438" s="494"/>
      <c r="G438" s="494"/>
      <c r="H438" s="345"/>
      <c r="I438" s="345"/>
      <c r="J438" s="345"/>
      <c r="K438" s="345"/>
      <c r="L438" s="345"/>
      <c r="M438" s="345"/>
      <c r="N438" s="345"/>
      <c r="O438" s="345"/>
      <c r="P438" s="345"/>
      <c r="Q438" s="345"/>
      <c r="R438" s="345"/>
      <c r="S438" s="345"/>
      <c r="T438" s="345"/>
      <c r="U438" s="345"/>
      <c r="V438" s="345"/>
      <c r="W438" s="345"/>
      <c r="X438" s="345"/>
      <c r="Y438" s="345"/>
      <c r="Z438" s="345"/>
      <c r="AA438" s="345"/>
      <c r="AB438" s="345"/>
    </row>
    <row r="439" ht="18.0" customHeight="1">
      <c r="A439" s="345"/>
      <c r="B439" s="345"/>
      <c r="C439" s="345"/>
      <c r="D439" s="345"/>
      <c r="E439" s="345"/>
      <c r="F439" s="494"/>
      <c r="G439" s="494"/>
      <c r="H439" s="345"/>
      <c r="I439" s="345"/>
      <c r="J439" s="345"/>
      <c r="K439" s="345"/>
      <c r="L439" s="345"/>
      <c r="M439" s="345"/>
      <c r="N439" s="345"/>
      <c r="O439" s="345"/>
      <c r="P439" s="345"/>
      <c r="Q439" s="345"/>
      <c r="R439" s="345"/>
      <c r="S439" s="345"/>
      <c r="T439" s="345"/>
      <c r="U439" s="345"/>
      <c r="V439" s="345"/>
      <c r="W439" s="345"/>
      <c r="X439" s="345"/>
      <c r="Y439" s="345"/>
      <c r="Z439" s="345"/>
      <c r="AA439" s="345"/>
      <c r="AB439" s="345"/>
    </row>
    <row r="440" ht="18.0" customHeight="1">
      <c r="A440" s="345"/>
      <c r="B440" s="345"/>
      <c r="C440" s="345"/>
      <c r="D440" s="345"/>
      <c r="E440" s="345"/>
      <c r="F440" s="494"/>
      <c r="G440" s="494"/>
      <c r="H440" s="345"/>
      <c r="I440" s="345"/>
      <c r="J440" s="345"/>
      <c r="K440" s="345"/>
      <c r="L440" s="345"/>
      <c r="M440" s="345"/>
      <c r="N440" s="345"/>
      <c r="O440" s="345"/>
      <c r="P440" s="345"/>
      <c r="Q440" s="345"/>
      <c r="R440" s="345"/>
      <c r="S440" s="345"/>
      <c r="T440" s="345"/>
      <c r="U440" s="345"/>
      <c r="V440" s="345"/>
      <c r="W440" s="345"/>
      <c r="X440" s="345"/>
      <c r="Y440" s="345"/>
      <c r="Z440" s="345"/>
      <c r="AA440" s="345"/>
      <c r="AB440" s="345"/>
    </row>
    <row r="441" ht="18.0" customHeight="1">
      <c r="A441" s="345"/>
      <c r="B441" s="345"/>
      <c r="C441" s="345"/>
      <c r="D441" s="345"/>
      <c r="E441" s="345"/>
      <c r="F441" s="494"/>
      <c r="G441" s="494"/>
      <c r="H441" s="345"/>
      <c r="I441" s="345"/>
      <c r="J441" s="345"/>
      <c r="K441" s="345"/>
      <c r="L441" s="345"/>
      <c r="M441" s="345"/>
      <c r="N441" s="345"/>
      <c r="O441" s="345"/>
      <c r="P441" s="345"/>
      <c r="Q441" s="345"/>
      <c r="R441" s="345"/>
      <c r="S441" s="345"/>
      <c r="T441" s="345"/>
      <c r="U441" s="345"/>
      <c r="V441" s="345"/>
      <c r="W441" s="345"/>
      <c r="X441" s="345"/>
      <c r="Y441" s="345"/>
      <c r="Z441" s="345"/>
      <c r="AA441" s="345"/>
      <c r="AB441" s="345"/>
    </row>
    <row r="442" ht="18.0" customHeight="1">
      <c r="A442" s="345"/>
      <c r="B442" s="345"/>
      <c r="C442" s="345"/>
      <c r="D442" s="345"/>
      <c r="E442" s="345"/>
      <c r="F442" s="494"/>
      <c r="G442" s="494"/>
      <c r="H442" s="345"/>
      <c r="I442" s="345"/>
      <c r="J442" s="345"/>
      <c r="K442" s="345"/>
      <c r="L442" s="345"/>
      <c r="M442" s="345"/>
      <c r="N442" s="345"/>
      <c r="O442" s="345"/>
      <c r="P442" s="345"/>
      <c r="Q442" s="345"/>
      <c r="R442" s="345"/>
      <c r="S442" s="345"/>
      <c r="T442" s="345"/>
      <c r="U442" s="345"/>
      <c r="V442" s="345"/>
      <c r="W442" s="345"/>
      <c r="X442" s="345"/>
      <c r="Y442" s="345"/>
      <c r="Z442" s="345"/>
      <c r="AA442" s="345"/>
      <c r="AB442" s="345"/>
    </row>
    <row r="443" ht="18.0" customHeight="1">
      <c r="A443" s="345"/>
      <c r="B443" s="345"/>
      <c r="C443" s="345"/>
      <c r="D443" s="345"/>
      <c r="E443" s="345"/>
      <c r="F443" s="494"/>
      <c r="G443" s="494"/>
      <c r="H443" s="345"/>
      <c r="I443" s="345"/>
      <c r="J443" s="345"/>
      <c r="K443" s="345"/>
      <c r="L443" s="345"/>
      <c r="M443" s="345"/>
      <c r="N443" s="345"/>
      <c r="O443" s="345"/>
      <c r="P443" s="345"/>
      <c r="Q443" s="345"/>
      <c r="R443" s="345"/>
      <c r="S443" s="345"/>
      <c r="T443" s="345"/>
      <c r="U443" s="345"/>
      <c r="V443" s="345"/>
      <c r="W443" s="345"/>
      <c r="X443" s="345"/>
      <c r="Y443" s="345"/>
      <c r="Z443" s="345"/>
      <c r="AA443" s="345"/>
      <c r="AB443" s="345"/>
    </row>
    <row r="444" ht="18.0" customHeight="1">
      <c r="A444" s="345"/>
      <c r="B444" s="345"/>
      <c r="C444" s="345"/>
      <c r="D444" s="345"/>
      <c r="E444" s="345"/>
      <c r="F444" s="494"/>
      <c r="G444" s="494"/>
      <c r="H444" s="345"/>
      <c r="I444" s="345"/>
      <c r="J444" s="345"/>
      <c r="K444" s="345"/>
      <c r="L444" s="345"/>
      <c r="M444" s="345"/>
      <c r="N444" s="345"/>
      <c r="O444" s="345"/>
      <c r="P444" s="345"/>
      <c r="Q444" s="345"/>
      <c r="R444" s="345"/>
      <c r="S444" s="345"/>
      <c r="T444" s="345"/>
      <c r="U444" s="345"/>
      <c r="V444" s="345"/>
      <c r="W444" s="345"/>
      <c r="X444" s="345"/>
      <c r="Y444" s="345"/>
      <c r="Z444" s="345"/>
      <c r="AA444" s="345"/>
      <c r="AB444" s="345"/>
    </row>
    <row r="445" ht="18.0" customHeight="1">
      <c r="A445" s="345"/>
      <c r="B445" s="345"/>
      <c r="C445" s="345"/>
      <c r="D445" s="345"/>
      <c r="E445" s="345"/>
      <c r="F445" s="494"/>
      <c r="G445" s="494"/>
      <c r="H445" s="345"/>
      <c r="I445" s="345"/>
      <c r="J445" s="345"/>
      <c r="K445" s="345"/>
      <c r="L445" s="345"/>
      <c r="M445" s="345"/>
      <c r="N445" s="345"/>
      <c r="O445" s="345"/>
      <c r="P445" s="345"/>
      <c r="Q445" s="345"/>
      <c r="R445" s="345"/>
      <c r="S445" s="345"/>
      <c r="T445" s="345"/>
      <c r="U445" s="345"/>
      <c r="V445" s="345"/>
      <c r="W445" s="345"/>
      <c r="X445" s="345"/>
      <c r="Y445" s="345"/>
      <c r="Z445" s="345"/>
      <c r="AA445" s="345"/>
      <c r="AB445" s="345"/>
    </row>
    <row r="446" ht="18.0" customHeight="1">
      <c r="A446" s="345"/>
      <c r="B446" s="345"/>
      <c r="C446" s="345"/>
      <c r="D446" s="345"/>
      <c r="E446" s="345"/>
      <c r="F446" s="494"/>
      <c r="G446" s="494"/>
      <c r="H446" s="345"/>
      <c r="I446" s="345"/>
      <c r="J446" s="345"/>
      <c r="K446" s="345"/>
      <c r="L446" s="345"/>
      <c r="M446" s="345"/>
      <c r="N446" s="345"/>
      <c r="O446" s="345"/>
      <c r="P446" s="345"/>
      <c r="Q446" s="345"/>
      <c r="R446" s="345"/>
      <c r="S446" s="345"/>
      <c r="T446" s="345"/>
      <c r="U446" s="345"/>
      <c r="V446" s="345"/>
      <c r="W446" s="345"/>
      <c r="X446" s="345"/>
      <c r="Y446" s="345"/>
      <c r="Z446" s="345"/>
      <c r="AA446" s="345"/>
      <c r="AB446" s="345"/>
    </row>
    <row r="447" ht="18.0" customHeight="1">
      <c r="A447" s="345"/>
      <c r="B447" s="345"/>
      <c r="C447" s="345"/>
      <c r="D447" s="345"/>
      <c r="E447" s="345"/>
      <c r="F447" s="494"/>
      <c r="G447" s="494"/>
      <c r="H447" s="345"/>
      <c r="I447" s="345"/>
      <c r="J447" s="345"/>
      <c r="K447" s="345"/>
      <c r="L447" s="345"/>
      <c r="M447" s="345"/>
      <c r="N447" s="345"/>
      <c r="O447" s="345"/>
      <c r="P447" s="345"/>
      <c r="Q447" s="345"/>
      <c r="R447" s="345"/>
      <c r="S447" s="345"/>
      <c r="T447" s="345"/>
      <c r="U447" s="345"/>
      <c r="V447" s="345"/>
      <c r="W447" s="345"/>
      <c r="X447" s="345"/>
      <c r="Y447" s="345"/>
      <c r="Z447" s="345"/>
      <c r="AA447" s="345"/>
      <c r="AB447" s="345"/>
    </row>
    <row r="448" ht="18.0" customHeight="1">
      <c r="A448" s="345"/>
      <c r="B448" s="345"/>
      <c r="C448" s="345"/>
      <c r="D448" s="345"/>
      <c r="E448" s="345"/>
      <c r="F448" s="494"/>
      <c r="G448" s="494"/>
      <c r="H448" s="345"/>
      <c r="I448" s="345"/>
      <c r="J448" s="345"/>
      <c r="K448" s="345"/>
      <c r="L448" s="345"/>
      <c r="M448" s="345"/>
      <c r="N448" s="345"/>
      <c r="O448" s="345"/>
      <c r="P448" s="345"/>
      <c r="Q448" s="345"/>
      <c r="R448" s="345"/>
      <c r="S448" s="345"/>
      <c r="T448" s="345"/>
      <c r="U448" s="345"/>
      <c r="V448" s="345"/>
      <c r="W448" s="345"/>
      <c r="X448" s="345"/>
      <c r="Y448" s="345"/>
      <c r="Z448" s="345"/>
      <c r="AA448" s="345"/>
      <c r="AB448" s="345"/>
    </row>
    <row r="449" ht="18.0" customHeight="1">
      <c r="A449" s="345"/>
      <c r="B449" s="345"/>
      <c r="C449" s="345"/>
      <c r="D449" s="345"/>
      <c r="E449" s="345"/>
      <c r="F449" s="494"/>
      <c r="G449" s="494"/>
      <c r="H449" s="345"/>
      <c r="I449" s="345"/>
      <c r="J449" s="345"/>
      <c r="K449" s="345"/>
      <c r="L449" s="345"/>
      <c r="M449" s="345"/>
      <c r="N449" s="345"/>
      <c r="O449" s="345"/>
      <c r="P449" s="345"/>
      <c r="Q449" s="345"/>
      <c r="R449" s="345"/>
      <c r="S449" s="345"/>
      <c r="T449" s="345"/>
      <c r="U449" s="345"/>
      <c r="V449" s="345"/>
      <c r="W449" s="345"/>
      <c r="X449" s="345"/>
      <c r="Y449" s="345"/>
      <c r="Z449" s="345"/>
      <c r="AA449" s="345"/>
      <c r="AB449" s="345"/>
    </row>
    <row r="450" ht="18.0" customHeight="1">
      <c r="A450" s="345"/>
      <c r="B450" s="345"/>
      <c r="C450" s="345"/>
      <c r="D450" s="345"/>
      <c r="E450" s="345"/>
      <c r="F450" s="494"/>
      <c r="G450" s="494"/>
      <c r="H450" s="345"/>
      <c r="I450" s="345"/>
      <c r="J450" s="345"/>
      <c r="K450" s="345"/>
      <c r="L450" s="345"/>
      <c r="M450" s="345"/>
      <c r="N450" s="345"/>
      <c r="O450" s="345"/>
      <c r="P450" s="345"/>
      <c r="Q450" s="345"/>
      <c r="R450" s="345"/>
      <c r="S450" s="345"/>
      <c r="T450" s="345"/>
      <c r="U450" s="345"/>
      <c r="V450" s="345"/>
      <c r="W450" s="345"/>
      <c r="X450" s="345"/>
      <c r="Y450" s="345"/>
      <c r="Z450" s="345"/>
      <c r="AA450" s="345"/>
      <c r="AB450" s="345"/>
    </row>
    <row r="451" ht="18.0" customHeight="1">
      <c r="A451" s="345"/>
      <c r="B451" s="345"/>
      <c r="C451" s="345"/>
      <c r="D451" s="345"/>
      <c r="E451" s="345"/>
      <c r="F451" s="494"/>
      <c r="G451" s="494"/>
      <c r="H451" s="345"/>
      <c r="I451" s="345"/>
      <c r="J451" s="345"/>
      <c r="K451" s="345"/>
      <c r="L451" s="345"/>
      <c r="M451" s="345"/>
      <c r="N451" s="345"/>
      <c r="O451" s="345"/>
      <c r="P451" s="345"/>
      <c r="Q451" s="345"/>
      <c r="R451" s="345"/>
      <c r="S451" s="345"/>
      <c r="T451" s="345"/>
      <c r="U451" s="345"/>
      <c r="V451" s="345"/>
      <c r="W451" s="345"/>
      <c r="X451" s="345"/>
      <c r="Y451" s="345"/>
      <c r="Z451" s="345"/>
      <c r="AA451" s="345"/>
      <c r="AB451" s="345"/>
    </row>
    <row r="452" ht="18.0" customHeight="1">
      <c r="A452" s="345"/>
      <c r="B452" s="345"/>
      <c r="C452" s="345"/>
      <c r="D452" s="345"/>
      <c r="E452" s="345"/>
      <c r="F452" s="494"/>
      <c r="G452" s="494"/>
      <c r="H452" s="345"/>
      <c r="I452" s="345"/>
      <c r="J452" s="345"/>
      <c r="K452" s="345"/>
      <c r="L452" s="345"/>
      <c r="M452" s="345"/>
      <c r="N452" s="345"/>
      <c r="O452" s="345"/>
      <c r="P452" s="345"/>
      <c r="Q452" s="345"/>
      <c r="R452" s="345"/>
      <c r="S452" s="345"/>
      <c r="T452" s="345"/>
      <c r="U452" s="345"/>
      <c r="V452" s="345"/>
      <c r="W452" s="345"/>
      <c r="X452" s="345"/>
      <c r="Y452" s="345"/>
      <c r="Z452" s="345"/>
      <c r="AA452" s="345"/>
      <c r="AB452" s="345"/>
    </row>
    <row r="453" ht="18.0" customHeight="1">
      <c r="A453" s="345"/>
      <c r="B453" s="345"/>
      <c r="C453" s="345"/>
      <c r="D453" s="345"/>
      <c r="E453" s="345"/>
      <c r="F453" s="494"/>
      <c r="G453" s="494"/>
      <c r="H453" s="345"/>
      <c r="I453" s="345"/>
      <c r="J453" s="345"/>
      <c r="K453" s="345"/>
      <c r="L453" s="345"/>
      <c r="M453" s="345"/>
      <c r="N453" s="345"/>
      <c r="O453" s="345"/>
      <c r="P453" s="345"/>
      <c r="Q453" s="345"/>
      <c r="R453" s="345"/>
      <c r="S453" s="345"/>
      <c r="T453" s="345"/>
      <c r="U453" s="345"/>
      <c r="V453" s="345"/>
      <c r="W453" s="345"/>
      <c r="X453" s="345"/>
      <c r="Y453" s="345"/>
      <c r="Z453" s="345"/>
      <c r="AA453" s="345"/>
      <c r="AB453" s="345"/>
    </row>
    <row r="454" ht="18.0" customHeight="1">
      <c r="A454" s="345"/>
      <c r="B454" s="345"/>
      <c r="C454" s="345"/>
      <c r="D454" s="345"/>
      <c r="E454" s="345"/>
      <c r="F454" s="494"/>
      <c r="G454" s="494"/>
      <c r="H454" s="345"/>
      <c r="I454" s="345"/>
      <c r="J454" s="345"/>
      <c r="K454" s="345"/>
      <c r="L454" s="345"/>
      <c r="M454" s="345"/>
      <c r="N454" s="345"/>
      <c r="O454" s="345"/>
      <c r="P454" s="345"/>
      <c r="Q454" s="345"/>
      <c r="R454" s="345"/>
      <c r="S454" s="345"/>
      <c r="T454" s="345"/>
      <c r="U454" s="345"/>
      <c r="V454" s="345"/>
      <c r="W454" s="345"/>
      <c r="X454" s="345"/>
      <c r="Y454" s="345"/>
      <c r="Z454" s="345"/>
      <c r="AA454" s="345"/>
      <c r="AB454" s="345"/>
    </row>
    <row r="455" ht="18.0" customHeight="1">
      <c r="A455" s="345"/>
      <c r="B455" s="345"/>
      <c r="C455" s="345"/>
      <c r="D455" s="345"/>
      <c r="E455" s="345"/>
      <c r="F455" s="494"/>
      <c r="G455" s="494"/>
      <c r="H455" s="345"/>
      <c r="I455" s="345"/>
      <c r="J455" s="345"/>
      <c r="K455" s="345"/>
      <c r="L455" s="345"/>
      <c r="M455" s="345"/>
      <c r="N455" s="345"/>
      <c r="O455" s="345"/>
      <c r="P455" s="345"/>
      <c r="Q455" s="345"/>
      <c r="R455" s="345"/>
      <c r="S455" s="345"/>
      <c r="T455" s="345"/>
      <c r="U455" s="345"/>
      <c r="V455" s="345"/>
      <c r="W455" s="345"/>
      <c r="X455" s="345"/>
      <c r="Y455" s="345"/>
      <c r="Z455" s="345"/>
      <c r="AA455" s="345"/>
      <c r="AB455" s="345"/>
    </row>
    <row r="456" ht="18.0" customHeight="1">
      <c r="A456" s="345"/>
      <c r="B456" s="345"/>
      <c r="C456" s="345"/>
      <c r="D456" s="345"/>
      <c r="E456" s="345"/>
      <c r="F456" s="494"/>
      <c r="G456" s="494"/>
      <c r="H456" s="345"/>
      <c r="I456" s="345"/>
      <c r="J456" s="345"/>
      <c r="K456" s="345"/>
      <c r="L456" s="345"/>
      <c r="M456" s="345"/>
      <c r="N456" s="345"/>
      <c r="O456" s="345"/>
      <c r="P456" s="345"/>
      <c r="Q456" s="345"/>
      <c r="R456" s="345"/>
      <c r="S456" s="345"/>
      <c r="T456" s="345"/>
      <c r="U456" s="345"/>
      <c r="V456" s="345"/>
      <c r="W456" s="345"/>
      <c r="X456" s="345"/>
      <c r="Y456" s="345"/>
      <c r="Z456" s="345"/>
      <c r="AA456" s="345"/>
      <c r="AB456" s="345"/>
    </row>
    <row r="457" ht="18.0" customHeight="1">
      <c r="A457" s="345"/>
      <c r="B457" s="345"/>
      <c r="C457" s="345"/>
      <c r="D457" s="345"/>
      <c r="E457" s="345"/>
      <c r="F457" s="494"/>
      <c r="G457" s="494"/>
      <c r="H457" s="345"/>
      <c r="I457" s="345"/>
      <c r="J457" s="345"/>
      <c r="K457" s="345"/>
      <c r="L457" s="345"/>
      <c r="M457" s="345"/>
      <c r="N457" s="345"/>
      <c r="O457" s="345"/>
      <c r="P457" s="345"/>
      <c r="Q457" s="345"/>
      <c r="R457" s="345"/>
      <c r="S457" s="345"/>
      <c r="T457" s="345"/>
      <c r="U457" s="345"/>
      <c r="V457" s="345"/>
      <c r="W457" s="345"/>
      <c r="X457" s="345"/>
      <c r="Y457" s="345"/>
      <c r="Z457" s="345"/>
      <c r="AA457" s="345"/>
      <c r="AB457" s="345"/>
    </row>
    <row r="458" ht="18.0" customHeight="1">
      <c r="A458" s="345"/>
      <c r="B458" s="345"/>
      <c r="C458" s="345"/>
      <c r="D458" s="345"/>
      <c r="E458" s="345"/>
      <c r="F458" s="494"/>
      <c r="G458" s="494"/>
      <c r="H458" s="345"/>
      <c r="I458" s="345"/>
      <c r="J458" s="345"/>
      <c r="K458" s="345"/>
      <c r="L458" s="345"/>
      <c r="M458" s="345"/>
      <c r="N458" s="345"/>
      <c r="O458" s="345"/>
      <c r="P458" s="345"/>
      <c r="Q458" s="345"/>
      <c r="R458" s="345"/>
      <c r="S458" s="345"/>
      <c r="T458" s="345"/>
      <c r="U458" s="345"/>
      <c r="V458" s="345"/>
      <c r="W458" s="345"/>
      <c r="X458" s="345"/>
      <c r="Y458" s="345"/>
      <c r="Z458" s="345"/>
      <c r="AA458" s="345"/>
      <c r="AB458" s="345"/>
    </row>
    <row r="459" ht="18.0" customHeight="1">
      <c r="A459" s="345"/>
      <c r="B459" s="345"/>
      <c r="C459" s="345"/>
      <c r="D459" s="345"/>
      <c r="E459" s="345"/>
      <c r="F459" s="494"/>
      <c r="G459" s="494"/>
      <c r="H459" s="345"/>
      <c r="I459" s="345"/>
      <c r="J459" s="345"/>
      <c r="K459" s="345"/>
      <c r="L459" s="345"/>
      <c r="M459" s="345"/>
      <c r="N459" s="345"/>
      <c r="O459" s="345"/>
      <c r="P459" s="345"/>
      <c r="Q459" s="345"/>
      <c r="R459" s="345"/>
      <c r="S459" s="345"/>
      <c r="T459" s="345"/>
      <c r="U459" s="345"/>
      <c r="V459" s="345"/>
      <c r="W459" s="345"/>
      <c r="X459" s="345"/>
      <c r="Y459" s="345"/>
      <c r="Z459" s="345"/>
      <c r="AA459" s="345"/>
      <c r="AB459" s="345"/>
    </row>
    <row r="460" ht="18.0" customHeight="1">
      <c r="A460" s="345"/>
      <c r="B460" s="345"/>
      <c r="C460" s="345"/>
      <c r="D460" s="345"/>
      <c r="E460" s="345"/>
      <c r="F460" s="494"/>
      <c r="G460" s="494"/>
      <c r="H460" s="345"/>
      <c r="I460" s="345"/>
      <c r="J460" s="345"/>
      <c r="K460" s="345"/>
      <c r="L460" s="345"/>
      <c r="M460" s="345"/>
      <c r="N460" s="345"/>
      <c r="O460" s="345"/>
      <c r="P460" s="345"/>
      <c r="Q460" s="345"/>
      <c r="R460" s="345"/>
      <c r="S460" s="345"/>
      <c r="T460" s="345"/>
      <c r="U460" s="345"/>
      <c r="V460" s="345"/>
      <c r="W460" s="345"/>
      <c r="X460" s="345"/>
      <c r="Y460" s="345"/>
      <c r="Z460" s="345"/>
      <c r="AA460" s="345"/>
      <c r="AB460" s="345"/>
    </row>
    <row r="461" ht="18.0" customHeight="1">
      <c r="A461" s="345"/>
      <c r="B461" s="345"/>
      <c r="C461" s="345"/>
      <c r="D461" s="345"/>
      <c r="E461" s="345"/>
      <c r="F461" s="494"/>
      <c r="G461" s="494"/>
      <c r="H461" s="345"/>
      <c r="I461" s="345"/>
      <c r="J461" s="345"/>
      <c r="K461" s="345"/>
      <c r="L461" s="345"/>
      <c r="M461" s="345"/>
      <c r="N461" s="345"/>
      <c r="O461" s="345"/>
      <c r="P461" s="345"/>
      <c r="Q461" s="345"/>
      <c r="R461" s="345"/>
      <c r="S461" s="345"/>
      <c r="T461" s="345"/>
      <c r="U461" s="345"/>
      <c r="V461" s="345"/>
      <c r="W461" s="345"/>
      <c r="X461" s="345"/>
      <c r="Y461" s="345"/>
      <c r="Z461" s="345"/>
      <c r="AA461" s="345"/>
      <c r="AB461" s="345"/>
    </row>
    <row r="462" ht="18.0" customHeight="1">
      <c r="A462" s="345"/>
      <c r="B462" s="345"/>
      <c r="C462" s="345"/>
      <c r="D462" s="345"/>
      <c r="E462" s="345"/>
      <c r="F462" s="494"/>
      <c r="G462" s="494"/>
      <c r="H462" s="345"/>
      <c r="I462" s="345"/>
      <c r="J462" s="345"/>
      <c r="K462" s="345"/>
      <c r="L462" s="345"/>
      <c r="M462" s="345"/>
      <c r="N462" s="345"/>
      <c r="O462" s="345"/>
      <c r="P462" s="345"/>
      <c r="Q462" s="345"/>
      <c r="R462" s="345"/>
      <c r="S462" s="345"/>
      <c r="T462" s="345"/>
      <c r="U462" s="345"/>
      <c r="V462" s="345"/>
      <c r="W462" s="345"/>
      <c r="X462" s="345"/>
      <c r="Y462" s="345"/>
      <c r="Z462" s="345"/>
      <c r="AA462" s="345"/>
      <c r="AB462" s="345"/>
    </row>
    <row r="463" ht="18.0" customHeight="1">
      <c r="A463" s="345"/>
      <c r="B463" s="345"/>
      <c r="C463" s="345"/>
      <c r="D463" s="345"/>
      <c r="E463" s="345"/>
      <c r="F463" s="494"/>
      <c r="G463" s="494"/>
      <c r="H463" s="345"/>
      <c r="I463" s="345"/>
      <c r="J463" s="345"/>
      <c r="K463" s="345"/>
      <c r="L463" s="345"/>
      <c r="M463" s="345"/>
      <c r="N463" s="345"/>
      <c r="O463" s="345"/>
      <c r="P463" s="345"/>
      <c r="Q463" s="345"/>
      <c r="R463" s="345"/>
      <c r="S463" s="345"/>
      <c r="T463" s="345"/>
      <c r="U463" s="345"/>
      <c r="V463" s="345"/>
      <c r="W463" s="345"/>
      <c r="X463" s="345"/>
      <c r="Y463" s="345"/>
      <c r="Z463" s="345"/>
      <c r="AA463" s="345"/>
      <c r="AB463" s="345"/>
    </row>
    <row r="464" ht="18.0" customHeight="1">
      <c r="A464" s="345"/>
      <c r="B464" s="345"/>
      <c r="C464" s="345"/>
      <c r="D464" s="345"/>
      <c r="E464" s="345"/>
      <c r="F464" s="494"/>
      <c r="G464" s="494"/>
      <c r="H464" s="345"/>
      <c r="I464" s="345"/>
      <c r="J464" s="345"/>
      <c r="K464" s="345"/>
      <c r="L464" s="345"/>
      <c r="M464" s="345"/>
      <c r="N464" s="345"/>
      <c r="O464" s="345"/>
      <c r="P464" s="345"/>
      <c r="Q464" s="345"/>
      <c r="R464" s="345"/>
      <c r="S464" s="345"/>
      <c r="T464" s="345"/>
      <c r="U464" s="345"/>
      <c r="V464" s="345"/>
      <c r="W464" s="345"/>
      <c r="X464" s="345"/>
      <c r="Y464" s="345"/>
      <c r="Z464" s="345"/>
      <c r="AA464" s="345"/>
      <c r="AB464" s="345"/>
    </row>
    <row r="465" ht="18.0" customHeight="1">
      <c r="A465" s="345"/>
      <c r="B465" s="345"/>
      <c r="C465" s="345"/>
      <c r="D465" s="345"/>
      <c r="E465" s="345"/>
      <c r="F465" s="494"/>
      <c r="G465" s="494"/>
      <c r="H465" s="345"/>
      <c r="I465" s="345"/>
      <c r="J465" s="345"/>
      <c r="K465" s="345"/>
      <c r="L465" s="345"/>
      <c r="M465" s="345"/>
      <c r="N465" s="345"/>
      <c r="O465" s="345"/>
      <c r="P465" s="345"/>
      <c r="Q465" s="345"/>
      <c r="R465" s="345"/>
      <c r="S465" s="345"/>
      <c r="T465" s="345"/>
      <c r="U465" s="345"/>
      <c r="V465" s="345"/>
      <c r="W465" s="345"/>
      <c r="X465" s="345"/>
      <c r="Y465" s="345"/>
      <c r="Z465" s="345"/>
      <c r="AA465" s="345"/>
      <c r="AB465" s="345"/>
    </row>
    <row r="466" ht="18.0" customHeight="1">
      <c r="A466" s="345"/>
      <c r="B466" s="345"/>
      <c r="C466" s="345"/>
      <c r="D466" s="345"/>
      <c r="E466" s="345"/>
      <c r="F466" s="494"/>
      <c r="G466" s="494"/>
      <c r="H466" s="345"/>
      <c r="I466" s="345"/>
      <c r="J466" s="345"/>
      <c r="K466" s="345"/>
      <c r="L466" s="345"/>
      <c r="M466" s="345"/>
      <c r="N466" s="345"/>
      <c r="O466" s="345"/>
      <c r="P466" s="345"/>
      <c r="Q466" s="345"/>
      <c r="R466" s="345"/>
      <c r="S466" s="345"/>
      <c r="T466" s="345"/>
      <c r="U466" s="345"/>
      <c r="V466" s="345"/>
      <c r="W466" s="345"/>
      <c r="X466" s="345"/>
      <c r="Y466" s="345"/>
      <c r="Z466" s="345"/>
      <c r="AA466" s="345"/>
      <c r="AB466" s="345"/>
    </row>
    <row r="467" ht="18.0" customHeight="1">
      <c r="A467" s="345"/>
      <c r="B467" s="345"/>
      <c r="C467" s="345"/>
      <c r="D467" s="345"/>
      <c r="E467" s="345"/>
      <c r="F467" s="494"/>
      <c r="G467" s="494"/>
      <c r="H467" s="345"/>
      <c r="I467" s="345"/>
      <c r="J467" s="345"/>
      <c r="K467" s="345"/>
      <c r="L467" s="345"/>
      <c r="M467" s="345"/>
      <c r="N467" s="345"/>
      <c r="O467" s="345"/>
      <c r="P467" s="345"/>
      <c r="Q467" s="345"/>
      <c r="R467" s="345"/>
      <c r="S467" s="345"/>
      <c r="T467" s="345"/>
      <c r="U467" s="345"/>
      <c r="V467" s="345"/>
      <c r="W467" s="345"/>
      <c r="X467" s="345"/>
      <c r="Y467" s="345"/>
      <c r="Z467" s="345"/>
      <c r="AA467" s="345"/>
      <c r="AB467" s="345"/>
    </row>
    <row r="468" ht="18.0" customHeight="1">
      <c r="A468" s="345"/>
      <c r="B468" s="345"/>
      <c r="C468" s="345"/>
      <c r="D468" s="345"/>
      <c r="E468" s="345"/>
      <c r="F468" s="494"/>
      <c r="G468" s="494"/>
      <c r="H468" s="345"/>
      <c r="I468" s="345"/>
      <c r="J468" s="345"/>
      <c r="K468" s="345"/>
      <c r="L468" s="345"/>
      <c r="M468" s="345"/>
      <c r="N468" s="345"/>
      <c r="O468" s="345"/>
      <c r="P468" s="345"/>
      <c r="Q468" s="345"/>
      <c r="R468" s="345"/>
      <c r="S468" s="345"/>
      <c r="T468" s="345"/>
      <c r="U468" s="345"/>
      <c r="V468" s="345"/>
      <c r="W468" s="345"/>
      <c r="X468" s="345"/>
      <c r="Y468" s="345"/>
      <c r="Z468" s="345"/>
      <c r="AA468" s="345"/>
      <c r="AB468" s="345"/>
    </row>
    <row r="469" ht="18.0" customHeight="1">
      <c r="A469" s="345"/>
      <c r="B469" s="345"/>
      <c r="C469" s="345"/>
      <c r="D469" s="345"/>
      <c r="E469" s="345"/>
      <c r="F469" s="494"/>
      <c r="G469" s="494"/>
      <c r="H469" s="345"/>
      <c r="I469" s="345"/>
      <c r="J469" s="345"/>
      <c r="K469" s="345"/>
      <c r="L469" s="345"/>
      <c r="M469" s="345"/>
      <c r="N469" s="345"/>
      <c r="O469" s="345"/>
      <c r="P469" s="345"/>
      <c r="Q469" s="345"/>
      <c r="R469" s="345"/>
      <c r="S469" s="345"/>
      <c r="T469" s="345"/>
      <c r="U469" s="345"/>
      <c r="V469" s="345"/>
      <c r="W469" s="345"/>
      <c r="X469" s="345"/>
      <c r="Y469" s="345"/>
      <c r="Z469" s="345"/>
      <c r="AA469" s="345"/>
      <c r="AB469" s="345"/>
    </row>
    <row r="470" ht="18.0" customHeight="1">
      <c r="A470" s="345"/>
      <c r="B470" s="345"/>
      <c r="C470" s="345"/>
      <c r="D470" s="345"/>
      <c r="E470" s="345"/>
      <c r="F470" s="494"/>
      <c r="G470" s="494"/>
      <c r="H470" s="345"/>
      <c r="I470" s="345"/>
      <c r="J470" s="345"/>
      <c r="K470" s="345"/>
      <c r="L470" s="345"/>
      <c r="M470" s="345"/>
      <c r="N470" s="345"/>
      <c r="O470" s="345"/>
      <c r="P470" s="345"/>
      <c r="Q470" s="345"/>
      <c r="R470" s="345"/>
      <c r="S470" s="345"/>
      <c r="T470" s="345"/>
      <c r="U470" s="345"/>
      <c r="V470" s="345"/>
      <c r="W470" s="345"/>
      <c r="X470" s="345"/>
      <c r="Y470" s="345"/>
      <c r="Z470" s="345"/>
      <c r="AA470" s="345"/>
      <c r="AB470" s="345"/>
    </row>
    <row r="471" ht="18.0" customHeight="1">
      <c r="A471" s="345"/>
      <c r="B471" s="345"/>
      <c r="C471" s="345"/>
      <c r="D471" s="345"/>
      <c r="E471" s="345"/>
      <c r="F471" s="494"/>
      <c r="G471" s="494"/>
      <c r="H471" s="345"/>
      <c r="I471" s="345"/>
      <c r="J471" s="345"/>
      <c r="K471" s="345"/>
      <c r="L471" s="345"/>
      <c r="M471" s="345"/>
      <c r="N471" s="345"/>
      <c r="O471" s="345"/>
      <c r="P471" s="345"/>
      <c r="Q471" s="345"/>
      <c r="R471" s="345"/>
      <c r="S471" s="345"/>
      <c r="T471" s="345"/>
      <c r="U471" s="345"/>
      <c r="V471" s="345"/>
      <c r="W471" s="345"/>
      <c r="X471" s="345"/>
      <c r="Y471" s="345"/>
      <c r="Z471" s="345"/>
      <c r="AA471" s="345"/>
      <c r="AB471" s="345"/>
    </row>
    <row r="472" ht="18.0" customHeight="1">
      <c r="A472" s="345"/>
      <c r="B472" s="345"/>
      <c r="C472" s="345"/>
      <c r="D472" s="345"/>
      <c r="E472" s="345"/>
      <c r="F472" s="494"/>
      <c r="G472" s="494"/>
      <c r="H472" s="345"/>
      <c r="I472" s="345"/>
      <c r="J472" s="345"/>
      <c r="K472" s="345"/>
      <c r="L472" s="345"/>
      <c r="M472" s="345"/>
      <c r="N472" s="345"/>
      <c r="O472" s="345"/>
      <c r="P472" s="345"/>
      <c r="Q472" s="345"/>
      <c r="R472" s="345"/>
      <c r="S472" s="345"/>
      <c r="T472" s="345"/>
      <c r="U472" s="345"/>
      <c r="V472" s="345"/>
      <c r="W472" s="345"/>
      <c r="X472" s="345"/>
      <c r="Y472" s="345"/>
      <c r="Z472" s="345"/>
      <c r="AA472" s="345"/>
      <c r="AB472" s="345"/>
    </row>
    <row r="473" ht="18.0" customHeight="1">
      <c r="A473" s="345"/>
      <c r="B473" s="345"/>
      <c r="C473" s="345"/>
      <c r="D473" s="345"/>
      <c r="E473" s="345"/>
      <c r="F473" s="494"/>
      <c r="G473" s="494"/>
      <c r="H473" s="345"/>
      <c r="I473" s="345"/>
      <c r="J473" s="345"/>
      <c r="K473" s="345"/>
      <c r="L473" s="345"/>
      <c r="M473" s="345"/>
      <c r="N473" s="345"/>
      <c r="O473" s="345"/>
      <c r="P473" s="345"/>
      <c r="Q473" s="345"/>
      <c r="R473" s="345"/>
      <c r="S473" s="345"/>
      <c r="T473" s="345"/>
      <c r="U473" s="345"/>
      <c r="V473" s="345"/>
      <c r="W473" s="345"/>
      <c r="X473" s="345"/>
      <c r="Y473" s="345"/>
      <c r="Z473" s="345"/>
      <c r="AA473" s="345"/>
      <c r="AB473" s="345"/>
    </row>
    <row r="474" ht="18.0" customHeight="1">
      <c r="A474" s="345"/>
      <c r="B474" s="345"/>
      <c r="C474" s="345"/>
      <c r="D474" s="345"/>
      <c r="E474" s="345"/>
      <c r="F474" s="494"/>
      <c r="G474" s="494"/>
      <c r="H474" s="345"/>
      <c r="I474" s="345"/>
      <c r="J474" s="345"/>
      <c r="K474" s="345"/>
      <c r="L474" s="345"/>
      <c r="M474" s="345"/>
      <c r="N474" s="345"/>
      <c r="O474" s="345"/>
      <c r="P474" s="345"/>
      <c r="Q474" s="345"/>
      <c r="R474" s="345"/>
      <c r="S474" s="345"/>
      <c r="T474" s="345"/>
      <c r="U474" s="345"/>
      <c r="V474" s="345"/>
      <c r="W474" s="345"/>
      <c r="X474" s="345"/>
      <c r="Y474" s="345"/>
      <c r="Z474" s="345"/>
      <c r="AA474" s="345"/>
      <c r="AB474" s="345"/>
    </row>
    <row r="475" ht="18.0" customHeight="1">
      <c r="A475" s="345"/>
      <c r="B475" s="345"/>
      <c r="C475" s="345"/>
      <c r="D475" s="345"/>
      <c r="E475" s="345"/>
      <c r="F475" s="494"/>
      <c r="G475" s="494"/>
      <c r="H475" s="345"/>
      <c r="I475" s="345"/>
      <c r="J475" s="345"/>
      <c r="K475" s="345"/>
      <c r="L475" s="345"/>
      <c r="M475" s="345"/>
      <c r="N475" s="345"/>
      <c r="O475" s="345"/>
      <c r="P475" s="345"/>
      <c r="Q475" s="345"/>
      <c r="R475" s="345"/>
      <c r="S475" s="345"/>
      <c r="T475" s="345"/>
      <c r="U475" s="345"/>
      <c r="V475" s="345"/>
      <c r="W475" s="345"/>
      <c r="X475" s="345"/>
      <c r="Y475" s="345"/>
      <c r="Z475" s="345"/>
      <c r="AA475" s="345"/>
      <c r="AB475" s="345"/>
    </row>
    <row r="476" ht="18.0" customHeight="1">
      <c r="A476" s="345"/>
      <c r="B476" s="345"/>
      <c r="C476" s="345"/>
      <c r="D476" s="345"/>
      <c r="E476" s="345"/>
      <c r="F476" s="494"/>
      <c r="G476" s="494"/>
      <c r="H476" s="345"/>
      <c r="I476" s="345"/>
      <c r="J476" s="345"/>
      <c r="K476" s="345"/>
      <c r="L476" s="345"/>
      <c r="M476" s="345"/>
      <c r="N476" s="345"/>
      <c r="O476" s="345"/>
      <c r="P476" s="345"/>
      <c r="Q476" s="345"/>
      <c r="R476" s="345"/>
      <c r="S476" s="345"/>
      <c r="T476" s="345"/>
      <c r="U476" s="345"/>
      <c r="V476" s="345"/>
      <c r="W476" s="345"/>
      <c r="X476" s="345"/>
      <c r="Y476" s="345"/>
      <c r="Z476" s="345"/>
      <c r="AA476" s="345"/>
      <c r="AB476" s="345"/>
    </row>
    <row r="477" ht="18.0" customHeight="1">
      <c r="A477" s="345"/>
      <c r="B477" s="345"/>
      <c r="C477" s="345"/>
      <c r="D477" s="345"/>
      <c r="E477" s="345"/>
      <c r="F477" s="494"/>
      <c r="G477" s="494"/>
      <c r="H477" s="345"/>
      <c r="I477" s="345"/>
      <c r="J477" s="345"/>
      <c r="K477" s="345"/>
      <c r="L477" s="345"/>
      <c r="M477" s="345"/>
      <c r="N477" s="345"/>
      <c r="O477" s="345"/>
      <c r="P477" s="345"/>
      <c r="Q477" s="345"/>
      <c r="R477" s="345"/>
      <c r="S477" s="345"/>
      <c r="T477" s="345"/>
      <c r="U477" s="345"/>
      <c r="V477" s="345"/>
      <c r="W477" s="345"/>
      <c r="X477" s="345"/>
      <c r="Y477" s="345"/>
      <c r="Z477" s="345"/>
      <c r="AA477" s="345"/>
      <c r="AB477" s="345"/>
    </row>
    <row r="478" ht="18.0" customHeight="1">
      <c r="A478" s="345"/>
      <c r="B478" s="345"/>
      <c r="C478" s="345"/>
      <c r="D478" s="345"/>
      <c r="E478" s="345"/>
      <c r="F478" s="494"/>
      <c r="G478" s="494"/>
      <c r="H478" s="345"/>
      <c r="I478" s="345"/>
      <c r="J478" s="345"/>
      <c r="K478" s="345"/>
      <c r="L478" s="345"/>
      <c r="M478" s="345"/>
      <c r="N478" s="345"/>
      <c r="O478" s="345"/>
      <c r="P478" s="345"/>
      <c r="Q478" s="345"/>
      <c r="R478" s="345"/>
      <c r="S478" s="345"/>
      <c r="T478" s="345"/>
      <c r="U478" s="345"/>
      <c r="V478" s="345"/>
      <c r="W478" s="345"/>
      <c r="X478" s="345"/>
      <c r="Y478" s="345"/>
      <c r="Z478" s="345"/>
      <c r="AA478" s="345"/>
      <c r="AB478" s="345"/>
    </row>
    <row r="479" ht="18.0" customHeight="1">
      <c r="A479" s="345"/>
      <c r="B479" s="345"/>
      <c r="C479" s="345"/>
      <c r="D479" s="345"/>
      <c r="E479" s="345"/>
      <c r="F479" s="494"/>
      <c r="G479" s="494"/>
      <c r="H479" s="345"/>
      <c r="I479" s="345"/>
      <c r="J479" s="345"/>
      <c r="K479" s="345"/>
      <c r="L479" s="345"/>
      <c r="M479" s="345"/>
      <c r="N479" s="345"/>
      <c r="O479" s="345"/>
      <c r="P479" s="345"/>
      <c r="Q479" s="345"/>
      <c r="R479" s="345"/>
      <c r="S479" s="345"/>
      <c r="T479" s="345"/>
      <c r="U479" s="345"/>
      <c r="V479" s="345"/>
      <c r="W479" s="345"/>
      <c r="X479" s="345"/>
      <c r="Y479" s="345"/>
      <c r="Z479" s="345"/>
      <c r="AA479" s="345"/>
      <c r="AB479" s="345"/>
    </row>
    <row r="480" ht="18.0" customHeight="1">
      <c r="A480" s="345"/>
      <c r="B480" s="345"/>
      <c r="C480" s="345"/>
      <c r="D480" s="345"/>
      <c r="E480" s="345"/>
      <c r="F480" s="494"/>
      <c r="G480" s="494"/>
      <c r="H480" s="345"/>
      <c r="I480" s="345"/>
      <c r="J480" s="345"/>
      <c r="K480" s="345"/>
      <c r="L480" s="345"/>
      <c r="M480" s="345"/>
      <c r="N480" s="345"/>
      <c r="O480" s="345"/>
      <c r="P480" s="345"/>
      <c r="Q480" s="345"/>
      <c r="R480" s="345"/>
      <c r="S480" s="345"/>
      <c r="T480" s="345"/>
      <c r="U480" s="345"/>
      <c r="V480" s="345"/>
      <c r="W480" s="345"/>
      <c r="X480" s="345"/>
      <c r="Y480" s="345"/>
      <c r="Z480" s="345"/>
      <c r="AA480" s="345"/>
      <c r="AB480" s="345"/>
    </row>
    <row r="481" ht="18.0" customHeight="1">
      <c r="A481" s="345"/>
      <c r="B481" s="345"/>
      <c r="C481" s="345"/>
      <c r="D481" s="345"/>
      <c r="E481" s="345"/>
      <c r="F481" s="494"/>
      <c r="G481" s="494"/>
      <c r="H481" s="345"/>
      <c r="I481" s="345"/>
      <c r="J481" s="345"/>
      <c r="K481" s="345"/>
      <c r="L481" s="345"/>
      <c r="M481" s="345"/>
      <c r="N481" s="345"/>
      <c r="O481" s="345"/>
      <c r="P481" s="345"/>
      <c r="Q481" s="345"/>
      <c r="R481" s="345"/>
      <c r="S481" s="345"/>
      <c r="T481" s="345"/>
      <c r="U481" s="345"/>
      <c r="V481" s="345"/>
      <c r="W481" s="345"/>
      <c r="X481" s="345"/>
      <c r="Y481" s="345"/>
      <c r="Z481" s="345"/>
      <c r="AA481" s="345"/>
      <c r="AB481" s="345"/>
    </row>
    <row r="482" ht="18.0" customHeight="1">
      <c r="A482" s="345"/>
      <c r="B482" s="345"/>
      <c r="C482" s="345"/>
      <c r="D482" s="345"/>
      <c r="E482" s="345"/>
      <c r="F482" s="494"/>
      <c r="G482" s="494"/>
      <c r="H482" s="345"/>
      <c r="I482" s="345"/>
      <c r="J482" s="345"/>
      <c r="K482" s="345"/>
      <c r="L482" s="345"/>
      <c r="M482" s="345"/>
      <c r="N482" s="345"/>
      <c r="O482" s="345"/>
      <c r="P482" s="345"/>
      <c r="Q482" s="345"/>
      <c r="R482" s="345"/>
      <c r="S482" s="345"/>
      <c r="T482" s="345"/>
      <c r="U482" s="345"/>
      <c r="V482" s="345"/>
      <c r="W482" s="345"/>
      <c r="X482" s="345"/>
      <c r="Y482" s="345"/>
      <c r="Z482" s="345"/>
      <c r="AA482" s="345"/>
      <c r="AB482" s="345"/>
    </row>
    <row r="483" ht="18.0" customHeight="1">
      <c r="A483" s="345"/>
      <c r="B483" s="345"/>
      <c r="C483" s="345"/>
      <c r="D483" s="345"/>
      <c r="E483" s="345"/>
      <c r="F483" s="494"/>
      <c r="G483" s="494"/>
      <c r="H483" s="345"/>
      <c r="I483" s="345"/>
      <c r="J483" s="345"/>
      <c r="K483" s="345"/>
      <c r="L483" s="345"/>
      <c r="M483" s="345"/>
      <c r="N483" s="345"/>
      <c r="O483" s="345"/>
      <c r="P483" s="345"/>
      <c r="Q483" s="345"/>
      <c r="R483" s="345"/>
      <c r="S483" s="345"/>
      <c r="T483" s="345"/>
      <c r="U483" s="345"/>
      <c r="V483" s="345"/>
      <c r="W483" s="345"/>
      <c r="X483" s="345"/>
      <c r="Y483" s="345"/>
      <c r="Z483" s="345"/>
      <c r="AA483" s="345"/>
      <c r="AB483" s="345"/>
    </row>
    <row r="484" ht="18.0" customHeight="1">
      <c r="A484" s="345"/>
      <c r="B484" s="345"/>
      <c r="C484" s="345"/>
      <c r="D484" s="345"/>
      <c r="E484" s="345"/>
      <c r="F484" s="494"/>
      <c r="G484" s="494"/>
      <c r="H484" s="345"/>
      <c r="I484" s="345"/>
      <c r="J484" s="345"/>
      <c r="K484" s="345"/>
      <c r="L484" s="345"/>
      <c r="M484" s="345"/>
      <c r="N484" s="345"/>
      <c r="O484" s="345"/>
      <c r="P484" s="345"/>
      <c r="Q484" s="345"/>
      <c r="R484" s="345"/>
      <c r="S484" s="345"/>
      <c r="T484" s="345"/>
      <c r="U484" s="345"/>
      <c r="V484" s="345"/>
      <c r="W484" s="345"/>
      <c r="X484" s="345"/>
      <c r="Y484" s="345"/>
      <c r="Z484" s="345"/>
      <c r="AA484" s="345"/>
      <c r="AB484" s="345"/>
    </row>
    <row r="485" ht="18.0" customHeight="1">
      <c r="A485" s="345"/>
      <c r="B485" s="345"/>
      <c r="C485" s="345"/>
      <c r="D485" s="345"/>
      <c r="E485" s="345"/>
      <c r="F485" s="494"/>
      <c r="G485" s="494"/>
      <c r="H485" s="345"/>
      <c r="I485" s="345"/>
      <c r="J485" s="345"/>
      <c r="K485" s="345"/>
      <c r="L485" s="345"/>
      <c r="M485" s="345"/>
      <c r="N485" s="345"/>
      <c r="O485" s="345"/>
      <c r="P485" s="345"/>
      <c r="Q485" s="345"/>
      <c r="R485" s="345"/>
      <c r="S485" s="345"/>
      <c r="T485" s="345"/>
      <c r="U485" s="345"/>
      <c r="V485" s="345"/>
      <c r="W485" s="345"/>
      <c r="X485" s="345"/>
      <c r="Y485" s="345"/>
      <c r="Z485" s="345"/>
      <c r="AA485" s="345"/>
      <c r="AB485" s="345"/>
    </row>
    <row r="486" ht="18.0" customHeight="1">
      <c r="A486" s="345"/>
      <c r="B486" s="345"/>
      <c r="C486" s="345"/>
      <c r="D486" s="345"/>
      <c r="E486" s="345"/>
      <c r="F486" s="494"/>
      <c r="G486" s="494"/>
      <c r="H486" s="345"/>
      <c r="I486" s="345"/>
      <c r="J486" s="345"/>
      <c r="K486" s="345"/>
      <c r="L486" s="345"/>
      <c r="M486" s="345"/>
      <c r="N486" s="345"/>
      <c r="O486" s="345"/>
      <c r="P486" s="345"/>
      <c r="Q486" s="345"/>
      <c r="R486" s="345"/>
      <c r="S486" s="345"/>
      <c r="T486" s="345"/>
      <c r="U486" s="345"/>
      <c r="V486" s="345"/>
      <c r="W486" s="345"/>
      <c r="X486" s="345"/>
      <c r="Y486" s="345"/>
      <c r="Z486" s="345"/>
      <c r="AA486" s="345"/>
      <c r="AB486" s="345"/>
    </row>
    <row r="487" ht="18.0" customHeight="1">
      <c r="A487" s="345"/>
      <c r="B487" s="345"/>
      <c r="C487" s="345"/>
      <c r="D487" s="345"/>
      <c r="E487" s="345"/>
      <c r="F487" s="494"/>
      <c r="G487" s="494"/>
      <c r="H487" s="345"/>
      <c r="I487" s="345"/>
      <c r="J487" s="345"/>
      <c r="K487" s="345"/>
      <c r="L487" s="345"/>
      <c r="M487" s="345"/>
      <c r="N487" s="345"/>
      <c r="O487" s="345"/>
      <c r="P487" s="345"/>
      <c r="Q487" s="345"/>
      <c r="R487" s="345"/>
      <c r="S487" s="345"/>
      <c r="T487" s="345"/>
      <c r="U487" s="345"/>
      <c r="V487" s="345"/>
      <c r="W487" s="345"/>
      <c r="X487" s="345"/>
      <c r="Y487" s="345"/>
      <c r="Z487" s="345"/>
      <c r="AA487" s="345"/>
      <c r="AB487" s="345"/>
    </row>
    <row r="488" ht="18.0" customHeight="1">
      <c r="A488" s="345"/>
      <c r="B488" s="345"/>
      <c r="C488" s="345"/>
      <c r="D488" s="345"/>
      <c r="E488" s="345"/>
      <c r="F488" s="494"/>
      <c r="G488" s="494"/>
      <c r="H488" s="345"/>
      <c r="I488" s="345"/>
      <c r="J488" s="345"/>
      <c r="K488" s="345"/>
      <c r="L488" s="345"/>
      <c r="M488" s="345"/>
      <c r="N488" s="345"/>
      <c r="O488" s="345"/>
      <c r="P488" s="345"/>
      <c r="Q488" s="345"/>
      <c r="R488" s="345"/>
      <c r="S488" s="345"/>
      <c r="T488" s="345"/>
      <c r="U488" s="345"/>
      <c r="V488" s="345"/>
      <c r="W488" s="345"/>
      <c r="X488" s="345"/>
      <c r="Y488" s="345"/>
      <c r="Z488" s="345"/>
      <c r="AA488" s="345"/>
      <c r="AB488" s="345"/>
    </row>
    <row r="489" ht="18.0" customHeight="1">
      <c r="A489" s="345"/>
      <c r="B489" s="345"/>
      <c r="C489" s="345"/>
      <c r="D489" s="345"/>
      <c r="E489" s="345"/>
      <c r="F489" s="494"/>
      <c r="G489" s="494"/>
      <c r="H489" s="345"/>
      <c r="I489" s="345"/>
      <c r="J489" s="345"/>
      <c r="K489" s="345"/>
      <c r="L489" s="345"/>
      <c r="M489" s="345"/>
      <c r="N489" s="345"/>
      <c r="O489" s="345"/>
      <c r="P489" s="345"/>
      <c r="Q489" s="345"/>
      <c r="R489" s="345"/>
      <c r="S489" s="345"/>
      <c r="T489" s="345"/>
      <c r="U489" s="345"/>
      <c r="V489" s="345"/>
      <c r="W489" s="345"/>
      <c r="X489" s="345"/>
      <c r="Y489" s="345"/>
      <c r="Z489" s="345"/>
      <c r="AA489" s="345"/>
      <c r="AB489" s="345"/>
    </row>
    <row r="490" ht="18.0" customHeight="1">
      <c r="A490" s="345"/>
      <c r="B490" s="345"/>
      <c r="C490" s="345"/>
      <c r="D490" s="345"/>
      <c r="E490" s="345"/>
      <c r="F490" s="494"/>
      <c r="G490" s="494"/>
      <c r="H490" s="345"/>
      <c r="I490" s="345"/>
      <c r="J490" s="345"/>
      <c r="K490" s="345"/>
      <c r="L490" s="345"/>
      <c r="M490" s="345"/>
      <c r="N490" s="345"/>
      <c r="O490" s="345"/>
      <c r="P490" s="345"/>
      <c r="Q490" s="345"/>
      <c r="R490" s="345"/>
      <c r="S490" s="345"/>
      <c r="T490" s="345"/>
      <c r="U490" s="345"/>
      <c r="V490" s="345"/>
      <c r="W490" s="345"/>
      <c r="X490" s="345"/>
      <c r="Y490" s="345"/>
      <c r="Z490" s="345"/>
      <c r="AA490" s="345"/>
      <c r="AB490" s="345"/>
    </row>
    <row r="491" ht="18.0" customHeight="1">
      <c r="A491" s="345"/>
      <c r="B491" s="345"/>
      <c r="C491" s="345"/>
      <c r="D491" s="345"/>
      <c r="E491" s="345"/>
      <c r="F491" s="494"/>
      <c r="G491" s="494"/>
      <c r="H491" s="345"/>
      <c r="I491" s="345"/>
      <c r="J491" s="345"/>
      <c r="K491" s="345"/>
      <c r="L491" s="345"/>
      <c r="M491" s="345"/>
      <c r="N491" s="345"/>
      <c r="O491" s="345"/>
      <c r="P491" s="345"/>
      <c r="Q491" s="345"/>
      <c r="R491" s="345"/>
      <c r="S491" s="345"/>
      <c r="T491" s="345"/>
      <c r="U491" s="345"/>
      <c r="V491" s="345"/>
      <c r="W491" s="345"/>
      <c r="X491" s="345"/>
      <c r="Y491" s="345"/>
      <c r="Z491" s="345"/>
      <c r="AA491" s="345"/>
      <c r="AB491" s="345"/>
    </row>
    <row r="492" ht="18.0" customHeight="1">
      <c r="A492" s="345"/>
      <c r="B492" s="345"/>
      <c r="C492" s="345"/>
      <c r="D492" s="345"/>
      <c r="E492" s="345"/>
      <c r="F492" s="494"/>
      <c r="G492" s="494"/>
      <c r="H492" s="345"/>
      <c r="I492" s="345"/>
      <c r="J492" s="345"/>
      <c r="K492" s="345"/>
      <c r="L492" s="345"/>
      <c r="M492" s="345"/>
      <c r="N492" s="345"/>
      <c r="O492" s="345"/>
      <c r="P492" s="345"/>
      <c r="Q492" s="345"/>
      <c r="R492" s="345"/>
      <c r="S492" s="345"/>
      <c r="T492" s="345"/>
      <c r="U492" s="345"/>
      <c r="V492" s="345"/>
      <c r="W492" s="345"/>
      <c r="X492" s="345"/>
      <c r="Y492" s="345"/>
      <c r="Z492" s="345"/>
      <c r="AA492" s="345"/>
      <c r="AB492" s="345"/>
    </row>
    <row r="493" ht="18.0" customHeight="1">
      <c r="A493" s="345"/>
      <c r="B493" s="345"/>
      <c r="C493" s="345"/>
      <c r="D493" s="345"/>
      <c r="E493" s="345"/>
      <c r="F493" s="494"/>
      <c r="G493" s="494"/>
      <c r="H493" s="345"/>
      <c r="I493" s="345"/>
      <c r="J493" s="345"/>
      <c r="K493" s="345"/>
      <c r="L493" s="345"/>
      <c r="M493" s="345"/>
      <c r="N493" s="345"/>
      <c r="O493" s="345"/>
      <c r="P493" s="345"/>
      <c r="Q493" s="345"/>
      <c r="R493" s="345"/>
      <c r="S493" s="345"/>
      <c r="T493" s="345"/>
      <c r="U493" s="345"/>
      <c r="V493" s="345"/>
      <c r="W493" s="345"/>
      <c r="X493" s="345"/>
      <c r="Y493" s="345"/>
      <c r="Z493" s="345"/>
      <c r="AA493" s="345"/>
      <c r="AB493" s="345"/>
    </row>
    <row r="494" ht="18.0" customHeight="1">
      <c r="A494" s="345"/>
      <c r="B494" s="345"/>
      <c r="C494" s="345"/>
      <c r="D494" s="345"/>
      <c r="E494" s="345"/>
      <c r="F494" s="494"/>
      <c r="G494" s="494"/>
      <c r="H494" s="345"/>
      <c r="I494" s="345"/>
      <c r="J494" s="345"/>
      <c r="K494" s="345"/>
      <c r="L494" s="345"/>
      <c r="M494" s="345"/>
      <c r="N494" s="345"/>
      <c r="O494" s="345"/>
      <c r="P494" s="345"/>
      <c r="Q494" s="345"/>
      <c r="R494" s="345"/>
      <c r="S494" s="345"/>
      <c r="T494" s="345"/>
      <c r="U494" s="345"/>
      <c r="V494" s="345"/>
      <c r="W494" s="345"/>
      <c r="X494" s="345"/>
      <c r="Y494" s="345"/>
      <c r="Z494" s="345"/>
      <c r="AA494" s="345"/>
      <c r="AB494" s="345"/>
    </row>
    <row r="495" ht="18.0" customHeight="1">
      <c r="A495" s="345"/>
      <c r="B495" s="345"/>
      <c r="C495" s="345"/>
      <c r="D495" s="345"/>
      <c r="E495" s="345"/>
      <c r="F495" s="494"/>
      <c r="G495" s="494"/>
      <c r="H495" s="345"/>
      <c r="I495" s="345"/>
      <c r="J495" s="345"/>
      <c r="K495" s="345"/>
      <c r="L495" s="345"/>
      <c r="M495" s="345"/>
      <c r="N495" s="345"/>
      <c r="O495" s="345"/>
      <c r="P495" s="345"/>
      <c r="Q495" s="345"/>
      <c r="R495" s="345"/>
      <c r="S495" s="345"/>
      <c r="T495" s="345"/>
      <c r="U495" s="345"/>
      <c r="V495" s="345"/>
      <c r="W495" s="345"/>
      <c r="X495" s="345"/>
      <c r="Y495" s="345"/>
      <c r="Z495" s="345"/>
      <c r="AA495" s="345"/>
      <c r="AB495" s="345"/>
    </row>
    <row r="496" ht="18.0" customHeight="1">
      <c r="A496" s="345"/>
      <c r="B496" s="345"/>
      <c r="C496" s="345"/>
      <c r="D496" s="345"/>
      <c r="E496" s="345"/>
      <c r="F496" s="494"/>
      <c r="G496" s="494"/>
      <c r="H496" s="345"/>
      <c r="I496" s="345"/>
      <c r="J496" s="345"/>
      <c r="K496" s="345"/>
      <c r="L496" s="345"/>
      <c r="M496" s="345"/>
      <c r="N496" s="345"/>
      <c r="O496" s="345"/>
      <c r="P496" s="345"/>
      <c r="Q496" s="345"/>
      <c r="R496" s="345"/>
      <c r="S496" s="345"/>
      <c r="T496" s="345"/>
      <c r="U496" s="345"/>
      <c r="V496" s="345"/>
      <c r="W496" s="345"/>
      <c r="X496" s="345"/>
      <c r="Y496" s="345"/>
      <c r="Z496" s="345"/>
      <c r="AA496" s="345"/>
      <c r="AB496" s="345"/>
    </row>
    <row r="497" ht="18.0" customHeight="1">
      <c r="A497" s="345"/>
      <c r="B497" s="345"/>
      <c r="C497" s="345"/>
      <c r="D497" s="345"/>
      <c r="E497" s="345"/>
      <c r="F497" s="494"/>
      <c r="G497" s="494"/>
      <c r="H497" s="345"/>
      <c r="I497" s="345"/>
      <c r="J497" s="345"/>
      <c r="K497" s="345"/>
      <c r="L497" s="345"/>
      <c r="M497" s="345"/>
      <c r="N497" s="345"/>
      <c r="O497" s="345"/>
      <c r="P497" s="345"/>
      <c r="Q497" s="345"/>
      <c r="R497" s="345"/>
      <c r="S497" s="345"/>
      <c r="T497" s="345"/>
      <c r="U497" s="345"/>
      <c r="V497" s="345"/>
      <c r="W497" s="345"/>
      <c r="X497" s="345"/>
      <c r="Y497" s="345"/>
      <c r="Z497" s="345"/>
      <c r="AA497" s="345"/>
      <c r="AB497" s="345"/>
    </row>
    <row r="498" ht="18.0" customHeight="1">
      <c r="A498" s="345"/>
      <c r="B498" s="345"/>
      <c r="C498" s="345"/>
      <c r="D498" s="345"/>
      <c r="E498" s="345"/>
      <c r="F498" s="494"/>
      <c r="G498" s="494"/>
      <c r="H498" s="345"/>
      <c r="I498" s="345"/>
      <c r="J498" s="345"/>
      <c r="K498" s="345"/>
      <c r="L498" s="345"/>
      <c r="M498" s="345"/>
      <c r="N498" s="345"/>
      <c r="O498" s="345"/>
      <c r="P498" s="345"/>
      <c r="Q498" s="345"/>
      <c r="R498" s="345"/>
      <c r="S498" s="345"/>
      <c r="T498" s="345"/>
      <c r="U498" s="345"/>
      <c r="V498" s="345"/>
      <c r="W498" s="345"/>
      <c r="X498" s="345"/>
      <c r="Y498" s="345"/>
      <c r="Z498" s="345"/>
      <c r="AA498" s="345"/>
      <c r="AB498" s="345"/>
    </row>
    <row r="499" ht="18.0" customHeight="1">
      <c r="A499" s="345"/>
      <c r="B499" s="345"/>
      <c r="C499" s="345"/>
      <c r="D499" s="345"/>
      <c r="E499" s="345"/>
      <c r="F499" s="494"/>
      <c r="G499" s="494"/>
      <c r="H499" s="345"/>
      <c r="I499" s="345"/>
      <c r="J499" s="345"/>
      <c r="K499" s="345"/>
      <c r="L499" s="345"/>
      <c r="M499" s="345"/>
      <c r="N499" s="345"/>
      <c r="O499" s="345"/>
      <c r="P499" s="345"/>
      <c r="Q499" s="345"/>
      <c r="R499" s="345"/>
      <c r="S499" s="345"/>
      <c r="T499" s="345"/>
      <c r="U499" s="345"/>
      <c r="V499" s="345"/>
      <c r="W499" s="345"/>
      <c r="X499" s="345"/>
      <c r="Y499" s="345"/>
      <c r="Z499" s="345"/>
      <c r="AA499" s="345"/>
      <c r="AB499" s="345"/>
    </row>
    <row r="500" ht="18.0" customHeight="1">
      <c r="A500" s="345"/>
      <c r="B500" s="345"/>
      <c r="C500" s="345"/>
      <c r="D500" s="345"/>
      <c r="E500" s="345"/>
      <c r="F500" s="494"/>
      <c r="G500" s="494"/>
      <c r="H500" s="345"/>
      <c r="I500" s="345"/>
      <c r="J500" s="345"/>
      <c r="K500" s="345"/>
      <c r="L500" s="345"/>
      <c r="M500" s="345"/>
      <c r="N500" s="345"/>
      <c r="O500" s="345"/>
      <c r="P500" s="345"/>
      <c r="Q500" s="345"/>
      <c r="R500" s="345"/>
      <c r="S500" s="345"/>
      <c r="T500" s="345"/>
      <c r="U500" s="345"/>
      <c r="V500" s="345"/>
      <c r="W500" s="345"/>
      <c r="X500" s="345"/>
      <c r="Y500" s="345"/>
      <c r="Z500" s="345"/>
      <c r="AA500" s="345"/>
      <c r="AB500" s="345"/>
    </row>
    <row r="501" ht="18.0" customHeight="1">
      <c r="A501" s="345"/>
      <c r="B501" s="345"/>
      <c r="C501" s="345"/>
      <c r="D501" s="345"/>
      <c r="E501" s="345"/>
      <c r="F501" s="494"/>
      <c r="G501" s="494"/>
      <c r="H501" s="345"/>
      <c r="I501" s="345"/>
      <c r="J501" s="345"/>
      <c r="K501" s="345"/>
      <c r="L501" s="345"/>
      <c r="M501" s="345"/>
      <c r="N501" s="345"/>
      <c r="O501" s="345"/>
      <c r="P501" s="345"/>
      <c r="Q501" s="345"/>
      <c r="R501" s="345"/>
      <c r="S501" s="345"/>
      <c r="T501" s="345"/>
      <c r="U501" s="345"/>
      <c r="V501" s="345"/>
      <c r="W501" s="345"/>
      <c r="X501" s="345"/>
      <c r="Y501" s="345"/>
      <c r="Z501" s="345"/>
      <c r="AA501" s="345"/>
      <c r="AB501" s="345"/>
    </row>
    <row r="502" ht="18.0" customHeight="1">
      <c r="A502" s="345"/>
      <c r="B502" s="345"/>
      <c r="C502" s="345"/>
      <c r="D502" s="345"/>
      <c r="E502" s="345"/>
      <c r="F502" s="494"/>
      <c r="G502" s="494"/>
      <c r="H502" s="345"/>
      <c r="I502" s="345"/>
      <c r="J502" s="345"/>
      <c r="K502" s="345"/>
      <c r="L502" s="345"/>
      <c r="M502" s="345"/>
      <c r="N502" s="345"/>
      <c r="O502" s="345"/>
      <c r="P502" s="345"/>
      <c r="Q502" s="345"/>
      <c r="R502" s="345"/>
      <c r="S502" s="345"/>
      <c r="T502" s="345"/>
      <c r="U502" s="345"/>
      <c r="V502" s="345"/>
      <c r="W502" s="345"/>
      <c r="X502" s="345"/>
      <c r="Y502" s="345"/>
      <c r="Z502" s="345"/>
      <c r="AA502" s="345"/>
      <c r="AB502" s="345"/>
    </row>
    <row r="503" ht="18.0" customHeight="1">
      <c r="A503" s="345"/>
      <c r="B503" s="345"/>
      <c r="C503" s="345"/>
      <c r="D503" s="345"/>
      <c r="E503" s="345"/>
      <c r="F503" s="494"/>
      <c r="G503" s="494"/>
      <c r="H503" s="345"/>
      <c r="I503" s="345"/>
      <c r="J503" s="345"/>
      <c r="K503" s="345"/>
      <c r="L503" s="345"/>
      <c r="M503" s="345"/>
      <c r="N503" s="345"/>
      <c r="O503" s="345"/>
      <c r="P503" s="345"/>
      <c r="Q503" s="345"/>
      <c r="R503" s="345"/>
      <c r="S503" s="345"/>
      <c r="T503" s="345"/>
      <c r="U503" s="345"/>
      <c r="V503" s="345"/>
      <c r="W503" s="345"/>
      <c r="X503" s="345"/>
      <c r="Y503" s="345"/>
      <c r="Z503" s="345"/>
      <c r="AA503" s="345"/>
      <c r="AB503" s="345"/>
    </row>
    <row r="504" ht="18.0" customHeight="1">
      <c r="A504" s="345"/>
      <c r="B504" s="345"/>
      <c r="C504" s="345"/>
      <c r="D504" s="345"/>
      <c r="E504" s="345"/>
      <c r="F504" s="494"/>
      <c r="G504" s="494"/>
      <c r="H504" s="345"/>
      <c r="I504" s="345"/>
      <c r="J504" s="345"/>
      <c r="K504" s="345"/>
      <c r="L504" s="345"/>
      <c r="M504" s="345"/>
      <c r="N504" s="345"/>
      <c r="O504" s="345"/>
      <c r="P504" s="345"/>
      <c r="Q504" s="345"/>
      <c r="R504" s="345"/>
      <c r="S504" s="345"/>
      <c r="T504" s="345"/>
      <c r="U504" s="345"/>
      <c r="V504" s="345"/>
      <c r="W504" s="345"/>
      <c r="X504" s="345"/>
      <c r="Y504" s="345"/>
      <c r="Z504" s="345"/>
      <c r="AA504" s="345"/>
      <c r="AB504" s="345"/>
    </row>
    <row r="505" ht="18.0" customHeight="1">
      <c r="A505" s="345"/>
      <c r="B505" s="345"/>
      <c r="C505" s="345"/>
      <c r="D505" s="345"/>
      <c r="E505" s="345"/>
      <c r="F505" s="494"/>
      <c r="G505" s="494"/>
      <c r="H505" s="345"/>
      <c r="I505" s="345"/>
      <c r="J505" s="345"/>
      <c r="K505" s="345"/>
      <c r="L505" s="345"/>
      <c r="M505" s="345"/>
      <c r="N505" s="345"/>
      <c r="O505" s="345"/>
      <c r="P505" s="345"/>
      <c r="Q505" s="345"/>
      <c r="R505" s="345"/>
      <c r="S505" s="345"/>
      <c r="T505" s="345"/>
      <c r="U505" s="345"/>
      <c r="V505" s="345"/>
      <c r="W505" s="345"/>
      <c r="X505" s="345"/>
      <c r="Y505" s="345"/>
      <c r="Z505" s="345"/>
      <c r="AA505" s="345"/>
      <c r="AB505" s="345"/>
    </row>
    <row r="506" ht="18.0" customHeight="1">
      <c r="A506" s="345"/>
      <c r="B506" s="345"/>
      <c r="C506" s="345"/>
      <c r="D506" s="345"/>
      <c r="E506" s="345"/>
      <c r="F506" s="494"/>
      <c r="G506" s="494"/>
      <c r="H506" s="345"/>
      <c r="I506" s="345"/>
      <c r="J506" s="345"/>
      <c r="K506" s="345"/>
      <c r="L506" s="345"/>
      <c r="M506" s="345"/>
      <c r="N506" s="345"/>
      <c r="O506" s="345"/>
      <c r="P506" s="345"/>
      <c r="Q506" s="345"/>
      <c r="R506" s="345"/>
      <c r="S506" s="345"/>
      <c r="T506" s="345"/>
      <c r="U506" s="345"/>
      <c r="V506" s="345"/>
      <c r="W506" s="345"/>
      <c r="X506" s="345"/>
      <c r="Y506" s="345"/>
      <c r="Z506" s="345"/>
      <c r="AA506" s="345"/>
      <c r="AB506" s="345"/>
    </row>
    <row r="507" ht="18.0" customHeight="1">
      <c r="A507" s="345"/>
      <c r="B507" s="345"/>
      <c r="C507" s="345"/>
      <c r="D507" s="345"/>
      <c r="E507" s="345"/>
      <c r="F507" s="494"/>
      <c r="G507" s="494"/>
      <c r="H507" s="345"/>
      <c r="I507" s="345"/>
      <c r="J507" s="345"/>
      <c r="K507" s="345"/>
      <c r="L507" s="345"/>
      <c r="M507" s="345"/>
      <c r="N507" s="345"/>
      <c r="O507" s="345"/>
      <c r="P507" s="345"/>
      <c r="Q507" s="345"/>
      <c r="R507" s="345"/>
      <c r="S507" s="345"/>
      <c r="T507" s="345"/>
      <c r="U507" s="345"/>
      <c r="V507" s="345"/>
      <c r="W507" s="345"/>
      <c r="X507" s="345"/>
      <c r="Y507" s="345"/>
      <c r="Z507" s="345"/>
      <c r="AA507" s="345"/>
      <c r="AB507" s="345"/>
    </row>
    <row r="508" ht="18.0" customHeight="1">
      <c r="A508" s="345"/>
      <c r="B508" s="345"/>
      <c r="C508" s="345"/>
      <c r="D508" s="345"/>
      <c r="E508" s="345"/>
      <c r="F508" s="494"/>
      <c r="G508" s="494"/>
      <c r="H508" s="345"/>
      <c r="I508" s="345"/>
      <c r="J508" s="345"/>
      <c r="K508" s="345"/>
      <c r="L508" s="345"/>
      <c r="M508" s="345"/>
      <c r="N508" s="345"/>
      <c r="O508" s="345"/>
      <c r="P508" s="345"/>
      <c r="Q508" s="345"/>
      <c r="R508" s="345"/>
      <c r="S508" s="345"/>
      <c r="T508" s="345"/>
      <c r="U508" s="345"/>
      <c r="V508" s="345"/>
      <c r="W508" s="345"/>
      <c r="X508" s="345"/>
      <c r="Y508" s="345"/>
      <c r="Z508" s="345"/>
      <c r="AA508" s="345"/>
      <c r="AB508" s="345"/>
    </row>
    <row r="509" ht="18.0" customHeight="1">
      <c r="A509" s="345"/>
      <c r="B509" s="345"/>
      <c r="C509" s="345"/>
      <c r="D509" s="345"/>
      <c r="E509" s="345"/>
      <c r="F509" s="494"/>
      <c r="G509" s="494"/>
      <c r="H509" s="345"/>
      <c r="I509" s="345"/>
      <c r="J509" s="345"/>
      <c r="K509" s="345"/>
      <c r="L509" s="345"/>
      <c r="M509" s="345"/>
      <c r="N509" s="345"/>
      <c r="O509" s="345"/>
      <c r="P509" s="345"/>
      <c r="Q509" s="345"/>
      <c r="R509" s="345"/>
      <c r="S509" s="345"/>
      <c r="T509" s="345"/>
      <c r="U509" s="345"/>
      <c r="V509" s="345"/>
      <c r="W509" s="345"/>
      <c r="X509" s="345"/>
      <c r="Y509" s="345"/>
      <c r="Z509" s="345"/>
      <c r="AA509" s="345"/>
      <c r="AB509" s="345"/>
    </row>
    <row r="510" ht="18.0" customHeight="1">
      <c r="A510" s="345"/>
      <c r="B510" s="345"/>
      <c r="C510" s="345"/>
      <c r="D510" s="345"/>
      <c r="E510" s="345"/>
      <c r="F510" s="494"/>
      <c r="G510" s="494"/>
      <c r="H510" s="345"/>
      <c r="I510" s="345"/>
      <c r="J510" s="345"/>
      <c r="K510" s="345"/>
      <c r="L510" s="345"/>
      <c r="M510" s="345"/>
      <c r="N510" s="345"/>
      <c r="O510" s="345"/>
      <c r="P510" s="345"/>
      <c r="Q510" s="345"/>
      <c r="R510" s="345"/>
      <c r="S510" s="345"/>
      <c r="T510" s="345"/>
      <c r="U510" s="345"/>
      <c r="V510" s="345"/>
      <c r="W510" s="345"/>
      <c r="X510" s="345"/>
      <c r="Y510" s="345"/>
      <c r="Z510" s="345"/>
      <c r="AA510" s="345"/>
      <c r="AB510" s="345"/>
    </row>
    <row r="511" ht="18.0" customHeight="1">
      <c r="A511" s="345"/>
      <c r="B511" s="345"/>
      <c r="C511" s="345"/>
      <c r="D511" s="345"/>
      <c r="E511" s="345"/>
      <c r="F511" s="494"/>
      <c r="G511" s="494"/>
      <c r="H511" s="345"/>
      <c r="I511" s="345"/>
      <c r="J511" s="345"/>
      <c r="K511" s="345"/>
      <c r="L511" s="345"/>
      <c r="M511" s="345"/>
      <c r="N511" s="345"/>
      <c r="O511" s="345"/>
      <c r="P511" s="345"/>
      <c r="Q511" s="345"/>
      <c r="R511" s="345"/>
      <c r="S511" s="345"/>
      <c r="T511" s="345"/>
      <c r="U511" s="345"/>
      <c r="V511" s="345"/>
      <c r="W511" s="345"/>
      <c r="X511" s="345"/>
      <c r="Y511" s="345"/>
      <c r="Z511" s="345"/>
      <c r="AA511" s="345"/>
      <c r="AB511" s="345"/>
    </row>
    <row r="512" ht="18.0" customHeight="1">
      <c r="A512" s="345"/>
      <c r="B512" s="345"/>
      <c r="C512" s="345"/>
      <c r="D512" s="345"/>
      <c r="E512" s="345"/>
      <c r="F512" s="494"/>
      <c r="G512" s="494"/>
      <c r="H512" s="345"/>
      <c r="I512" s="345"/>
      <c r="J512" s="345"/>
      <c r="K512" s="345"/>
      <c r="L512" s="345"/>
      <c r="M512" s="345"/>
      <c r="N512" s="345"/>
      <c r="O512" s="345"/>
      <c r="P512" s="345"/>
      <c r="Q512" s="345"/>
      <c r="R512" s="345"/>
      <c r="S512" s="345"/>
      <c r="T512" s="345"/>
      <c r="U512" s="345"/>
      <c r="V512" s="345"/>
      <c r="W512" s="345"/>
      <c r="X512" s="345"/>
      <c r="Y512" s="345"/>
      <c r="Z512" s="345"/>
      <c r="AA512" s="345"/>
      <c r="AB512" s="345"/>
    </row>
    <row r="513" ht="18.0" customHeight="1">
      <c r="A513" s="345"/>
      <c r="B513" s="345"/>
      <c r="C513" s="345"/>
      <c r="D513" s="345"/>
      <c r="E513" s="345"/>
      <c r="F513" s="494"/>
      <c r="G513" s="494"/>
      <c r="H513" s="345"/>
      <c r="I513" s="345"/>
      <c r="J513" s="345"/>
      <c r="K513" s="345"/>
      <c r="L513" s="345"/>
      <c r="M513" s="345"/>
      <c r="N513" s="345"/>
      <c r="O513" s="345"/>
      <c r="P513" s="345"/>
      <c r="Q513" s="345"/>
      <c r="R513" s="345"/>
      <c r="S513" s="345"/>
      <c r="T513" s="345"/>
      <c r="U513" s="345"/>
      <c r="V513" s="345"/>
      <c r="W513" s="345"/>
      <c r="X513" s="345"/>
      <c r="Y513" s="345"/>
      <c r="Z513" s="345"/>
      <c r="AA513" s="345"/>
      <c r="AB513" s="345"/>
    </row>
    <row r="514" ht="18.0" customHeight="1">
      <c r="A514" s="345"/>
      <c r="B514" s="345"/>
      <c r="C514" s="345"/>
      <c r="D514" s="345"/>
      <c r="E514" s="345"/>
      <c r="F514" s="494"/>
      <c r="G514" s="494"/>
      <c r="H514" s="345"/>
      <c r="I514" s="345"/>
      <c r="J514" s="345"/>
      <c r="K514" s="345"/>
      <c r="L514" s="345"/>
      <c r="M514" s="345"/>
      <c r="N514" s="345"/>
      <c r="O514" s="345"/>
      <c r="P514" s="345"/>
      <c r="Q514" s="345"/>
      <c r="R514" s="345"/>
      <c r="S514" s="345"/>
      <c r="T514" s="345"/>
      <c r="U514" s="345"/>
      <c r="V514" s="345"/>
      <c r="W514" s="345"/>
      <c r="X514" s="345"/>
      <c r="Y514" s="345"/>
      <c r="Z514" s="345"/>
      <c r="AA514" s="345"/>
      <c r="AB514" s="345"/>
    </row>
    <row r="515" ht="18.0" customHeight="1">
      <c r="A515" s="345"/>
      <c r="B515" s="345"/>
      <c r="C515" s="345"/>
      <c r="D515" s="345"/>
      <c r="E515" s="345"/>
      <c r="F515" s="494"/>
      <c r="G515" s="494"/>
      <c r="H515" s="345"/>
      <c r="I515" s="345"/>
      <c r="J515" s="345"/>
      <c r="K515" s="345"/>
      <c r="L515" s="345"/>
      <c r="M515" s="345"/>
      <c r="N515" s="345"/>
      <c r="O515" s="345"/>
      <c r="P515" s="345"/>
      <c r="Q515" s="345"/>
      <c r="R515" s="345"/>
      <c r="S515" s="345"/>
      <c r="T515" s="345"/>
      <c r="U515" s="345"/>
      <c r="V515" s="345"/>
      <c r="W515" s="345"/>
      <c r="X515" s="345"/>
      <c r="Y515" s="345"/>
      <c r="Z515" s="345"/>
      <c r="AA515" s="345"/>
      <c r="AB515" s="345"/>
    </row>
    <row r="516" ht="18.0" customHeight="1">
      <c r="A516" s="345"/>
      <c r="B516" s="345"/>
      <c r="C516" s="345"/>
      <c r="D516" s="345"/>
      <c r="E516" s="345"/>
      <c r="F516" s="494"/>
      <c r="G516" s="494"/>
      <c r="H516" s="345"/>
      <c r="I516" s="345"/>
      <c r="J516" s="345"/>
      <c r="K516" s="345"/>
      <c r="L516" s="345"/>
      <c r="M516" s="345"/>
      <c r="N516" s="345"/>
      <c r="O516" s="345"/>
      <c r="P516" s="345"/>
      <c r="Q516" s="345"/>
      <c r="R516" s="345"/>
      <c r="S516" s="345"/>
      <c r="T516" s="345"/>
      <c r="U516" s="345"/>
      <c r="V516" s="345"/>
      <c r="W516" s="345"/>
      <c r="X516" s="345"/>
      <c r="Y516" s="345"/>
      <c r="Z516" s="345"/>
      <c r="AA516" s="345"/>
      <c r="AB516" s="345"/>
    </row>
    <row r="517" ht="18.0" customHeight="1">
      <c r="A517" s="345"/>
      <c r="B517" s="345"/>
      <c r="C517" s="345"/>
      <c r="D517" s="345"/>
      <c r="E517" s="345"/>
      <c r="F517" s="494"/>
      <c r="G517" s="494"/>
      <c r="H517" s="345"/>
      <c r="I517" s="345"/>
      <c r="J517" s="345"/>
      <c r="K517" s="345"/>
      <c r="L517" s="345"/>
      <c r="M517" s="345"/>
      <c r="N517" s="345"/>
      <c r="O517" s="345"/>
      <c r="P517" s="345"/>
      <c r="Q517" s="345"/>
      <c r="R517" s="345"/>
      <c r="S517" s="345"/>
      <c r="T517" s="345"/>
      <c r="U517" s="345"/>
      <c r="V517" s="345"/>
      <c r="W517" s="345"/>
      <c r="X517" s="345"/>
      <c r="Y517" s="345"/>
      <c r="Z517" s="345"/>
      <c r="AA517" s="345"/>
      <c r="AB517" s="345"/>
    </row>
    <row r="518" ht="18.0" customHeight="1">
      <c r="A518" s="345"/>
      <c r="B518" s="345"/>
      <c r="C518" s="345"/>
      <c r="D518" s="345"/>
      <c r="E518" s="345"/>
      <c r="F518" s="494"/>
      <c r="G518" s="494"/>
      <c r="H518" s="345"/>
      <c r="I518" s="345"/>
      <c r="J518" s="345"/>
      <c r="K518" s="345"/>
      <c r="L518" s="345"/>
      <c r="M518" s="345"/>
      <c r="N518" s="345"/>
      <c r="O518" s="345"/>
      <c r="P518" s="345"/>
      <c r="Q518" s="345"/>
      <c r="R518" s="345"/>
      <c r="S518" s="345"/>
      <c r="T518" s="345"/>
      <c r="U518" s="345"/>
      <c r="V518" s="345"/>
      <c r="W518" s="345"/>
      <c r="X518" s="345"/>
      <c r="Y518" s="345"/>
      <c r="Z518" s="345"/>
      <c r="AA518" s="345"/>
      <c r="AB518" s="345"/>
    </row>
    <row r="519" ht="18.0" customHeight="1">
      <c r="A519" s="345"/>
      <c r="B519" s="345"/>
      <c r="C519" s="345"/>
      <c r="D519" s="345"/>
      <c r="E519" s="345"/>
      <c r="F519" s="494"/>
      <c r="G519" s="494"/>
      <c r="H519" s="345"/>
      <c r="I519" s="345"/>
      <c r="J519" s="345"/>
      <c r="K519" s="345"/>
      <c r="L519" s="345"/>
      <c r="M519" s="345"/>
      <c r="N519" s="345"/>
      <c r="O519" s="345"/>
      <c r="P519" s="345"/>
      <c r="Q519" s="345"/>
      <c r="R519" s="345"/>
      <c r="S519" s="345"/>
      <c r="T519" s="345"/>
      <c r="U519" s="345"/>
      <c r="V519" s="345"/>
      <c r="W519" s="345"/>
      <c r="X519" s="345"/>
      <c r="Y519" s="345"/>
      <c r="Z519" s="345"/>
      <c r="AA519" s="345"/>
      <c r="AB519" s="345"/>
    </row>
    <row r="520" ht="18.0" customHeight="1">
      <c r="A520" s="345"/>
      <c r="B520" s="345"/>
      <c r="C520" s="345"/>
      <c r="D520" s="345"/>
      <c r="E520" s="345"/>
      <c r="F520" s="494"/>
      <c r="G520" s="494"/>
      <c r="H520" s="345"/>
      <c r="I520" s="345"/>
      <c r="J520" s="345"/>
      <c r="K520" s="345"/>
      <c r="L520" s="345"/>
      <c r="M520" s="345"/>
      <c r="N520" s="345"/>
      <c r="O520" s="345"/>
      <c r="P520" s="345"/>
      <c r="Q520" s="345"/>
      <c r="R520" s="345"/>
      <c r="S520" s="345"/>
      <c r="T520" s="345"/>
      <c r="U520" s="345"/>
      <c r="V520" s="345"/>
      <c r="W520" s="345"/>
      <c r="X520" s="345"/>
      <c r="Y520" s="345"/>
      <c r="Z520" s="345"/>
      <c r="AA520" s="345"/>
      <c r="AB520" s="345"/>
    </row>
    <row r="521" ht="18.0" customHeight="1">
      <c r="A521" s="345"/>
      <c r="B521" s="345"/>
      <c r="C521" s="345"/>
      <c r="D521" s="345"/>
      <c r="E521" s="345"/>
      <c r="F521" s="494"/>
      <c r="G521" s="494"/>
      <c r="H521" s="345"/>
      <c r="I521" s="345"/>
      <c r="J521" s="345"/>
      <c r="K521" s="345"/>
      <c r="L521" s="345"/>
      <c r="M521" s="345"/>
      <c r="N521" s="345"/>
      <c r="O521" s="345"/>
      <c r="P521" s="345"/>
      <c r="Q521" s="345"/>
      <c r="R521" s="345"/>
      <c r="S521" s="345"/>
      <c r="T521" s="345"/>
      <c r="U521" s="345"/>
      <c r="V521" s="345"/>
      <c r="W521" s="345"/>
      <c r="X521" s="345"/>
      <c r="Y521" s="345"/>
      <c r="Z521" s="345"/>
      <c r="AA521" s="345"/>
      <c r="AB521" s="345"/>
    </row>
    <row r="522" ht="18.0" customHeight="1">
      <c r="A522" s="345"/>
      <c r="B522" s="345"/>
      <c r="C522" s="345"/>
      <c r="D522" s="345"/>
      <c r="E522" s="345"/>
      <c r="F522" s="494"/>
      <c r="G522" s="494"/>
      <c r="H522" s="345"/>
      <c r="I522" s="345"/>
      <c r="J522" s="345"/>
      <c r="K522" s="345"/>
      <c r="L522" s="345"/>
      <c r="M522" s="345"/>
      <c r="N522" s="345"/>
      <c r="O522" s="345"/>
      <c r="P522" s="345"/>
      <c r="Q522" s="345"/>
      <c r="R522" s="345"/>
      <c r="S522" s="345"/>
      <c r="T522" s="345"/>
      <c r="U522" s="345"/>
      <c r="V522" s="345"/>
      <c r="W522" s="345"/>
      <c r="X522" s="345"/>
      <c r="Y522" s="345"/>
      <c r="Z522" s="345"/>
      <c r="AA522" s="345"/>
      <c r="AB522" s="345"/>
    </row>
    <row r="523" ht="18.0" customHeight="1">
      <c r="A523" s="345"/>
      <c r="B523" s="345"/>
      <c r="C523" s="345"/>
      <c r="D523" s="345"/>
      <c r="E523" s="345"/>
      <c r="F523" s="494"/>
      <c r="G523" s="494"/>
      <c r="H523" s="345"/>
      <c r="I523" s="345"/>
      <c r="J523" s="345"/>
      <c r="K523" s="345"/>
      <c r="L523" s="345"/>
      <c r="M523" s="345"/>
      <c r="N523" s="345"/>
      <c r="O523" s="345"/>
      <c r="P523" s="345"/>
      <c r="Q523" s="345"/>
      <c r="R523" s="345"/>
      <c r="S523" s="345"/>
      <c r="T523" s="345"/>
      <c r="U523" s="345"/>
      <c r="V523" s="345"/>
      <c r="W523" s="345"/>
      <c r="X523" s="345"/>
      <c r="Y523" s="345"/>
      <c r="Z523" s="345"/>
      <c r="AA523" s="345"/>
      <c r="AB523" s="345"/>
    </row>
    <row r="524" ht="18.0" customHeight="1">
      <c r="A524" s="345"/>
      <c r="B524" s="345"/>
      <c r="C524" s="345"/>
      <c r="D524" s="345"/>
      <c r="E524" s="345"/>
      <c r="F524" s="494"/>
      <c r="G524" s="494"/>
      <c r="H524" s="345"/>
      <c r="I524" s="345"/>
      <c r="J524" s="345"/>
      <c r="K524" s="345"/>
      <c r="L524" s="345"/>
      <c r="M524" s="345"/>
      <c r="N524" s="345"/>
      <c r="O524" s="345"/>
      <c r="P524" s="345"/>
      <c r="Q524" s="345"/>
      <c r="R524" s="345"/>
      <c r="S524" s="345"/>
      <c r="T524" s="345"/>
      <c r="U524" s="345"/>
      <c r="V524" s="345"/>
      <c r="W524" s="345"/>
      <c r="X524" s="345"/>
      <c r="Y524" s="345"/>
      <c r="Z524" s="345"/>
      <c r="AA524" s="345"/>
      <c r="AB524" s="345"/>
    </row>
    <row r="525" ht="18.0" customHeight="1">
      <c r="A525" s="345"/>
      <c r="B525" s="345"/>
      <c r="C525" s="345"/>
      <c r="D525" s="345"/>
      <c r="E525" s="345"/>
      <c r="F525" s="494"/>
      <c r="G525" s="494"/>
      <c r="H525" s="345"/>
      <c r="I525" s="345"/>
      <c r="J525" s="345"/>
      <c r="K525" s="345"/>
      <c r="L525" s="345"/>
      <c r="M525" s="345"/>
      <c r="N525" s="345"/>
      <c r="O525" s="345"/>
      <c r="P525" s="345"/>
      <c r="Q525" s="345"/>
      <c r="R525" s="345"/>
      <c r="S525" s="345"/>
      <c r="T525" s="345"/>
      <c r="U525" s="345"/>
      <c r="V525" s="345"/>
      <c r="W525" s="345"/>
      <c r="X525" s="345"/>
      <c r="Y525" s="345"/>
      <c r="Z525" s="345"/>
      <c r="AA525" s="345"/>
      <c r="AB525" s="345"/>
    </row>
    <row r="526" ht="18.0" customHeight="1">
      <c r="A526" s="345"/>
      <c r="B526" s="345"/>
      <c r="C526" s="345"/>
      <c r="D526" s="345"/>
      <c r="E526" s="345"/>
      <c r="F526" s="494"/>
      <c r="G526" s="494"/>
      <c r="H526" s="345"/>
      <c r="I526" s="345"/>
      <c r="J526" s="345"/>
      <c r="K526" s="345"/>
      <c r="L526" s="345"/>
      <c r="M526" s="345"/>
      <c r="N526" s="345"/>
      <c r="O526" s="345"/>
      <c r="P526" s="345"/>
      <c r="Q526" s="345"/>
      <c r="R526" s="345"/>
      <c r="S526" s="345"/>
      <c r="T526" s="345"/>
      <c r="U526" s="345"/>
      <c r="V526" s="345"/>
      <c r="W526" s="345"/>
      <c r="X526" s="345"/>
      <c r="Y526" s="345"/>
      <c r="Z526" s="345"/>
      <c r="AA526" s="345"/>
      <c r="AB526" s="345"/>
    </row>
    <row r="527" ht="18.0" customHeight="1">
      <c r="A527" s="345"/>
      <c r="B527" s="345"/>
      <c r="C527" s="345"/>
      <c r="D527" s="345"/>
      <c r="E527" s="345"/>
      <c r="F527" s="494"/>
      <c r="G527" s="494"/>
      <c r="H527" s="345"/>
      <c r="I527" s="345"/>
      <c r="J527" s="345"/>
      <c r="K527" s="345"/>
      <c r="L527" s="345"/>
      <c r="M527" s="345"/>
      <c r="N527" s="345"/>
      <c r="O527" s="345"/>
      <c r="P527" s="345"/>
      <c r="Q527" s="345"/>
      <c r="R527" s="345"/>
      <c r="S527" s="345"/>
      <c r="T527" s="345"/>
      <c r="U527" s="345"/>
      <c r="V527" s="345"/>
      <c r="W527" s="345"/>
      <c r="X527" s="345"/>
      <c r="Y527" s="345"/>
      <c r="Z527" s="345"/>
      <c r="AA527" s="345"/>
      <c r="AB527" s="345"/>
    </row>
    <row r="528" ht="18.0" customHeight="1">
      <c r="A528" s="345"/>
      <c r="B528" s="345"/>
      <c r="C528" s="345"/>
      <c r="D528" s="345"/>
      <c r="E528" s="345"/>
      <c r="F528" s="494"/>
      <c r="G528" s="494"/>
      <c r="H528" s="345"/>
      <c r="I528" s="345"/>
      <c r="J528" s="345"/>
      <c r="K528" s="345"/>
      <c r="L528" s="345"/>
      <c r="M528" s="345"/>
      <c r="N528" s="345"/>
      <c r="O528" s="345"/>
      <c r="P528" s="345"/>
      <c r="Q528" s="345"/>
      <c r="R528" s="345"/>
      <c r="S528" s="345"/>
      <c r="T528" s="345"/>
      <c r="U528" s="345"/>
      <c r="V528" s="345"/>
      <c r="W528" s="345"/>
      <c r="X528" s="345"/>
      <c r="Y528" s="345"/>
      <c r="Z528" s="345"/>
      <c r="AA528" s="345"/>
      <c r="AB528" s="345"/>
    </row>
    <row r="529" ht="18.0" customHeight="1">
      <c r="A529" s="345"/>
      <c r="B529" s="345"/>
      <c r="C529" s="345"/>
      <c r="D529" s="345"/>
      <c r="E529" s="345"/>
      <c r="F529" s="494"/>
      <c r="G529" s="494"/>
      <c r="H529" s="345"/>
      <c r="I529" s="345"/>
      <c r="J529" s="345"/>
      <c r="K529" s="345"/>
      <c r="L529" s="345"/>
      <c r="M529" s="345"/>
      <c r="N529" s="345"/>
      <c r="O529" s="345"/>
      <c r="P529" s="345"/>
      <c r="Q529" s="345"/>
      <c r="R529" s="345"/>
      <c r="S529" s="345"/>
      <c r="T529" s="345"/>
      <c r="U529" s="345"/>
      <c r="V529" s="345"/>
      <c r="W529" s="345"/>
      <c r="X529" s="345"/>
      <c r="Y529" s="345"/>
      <c r="Z529" s="345"/>
      <c r="AA529" s="345"/>
      <c r="AB529" s="345"/>
    </row>
    <row r="530" ht="18.0" customHeight="1">
      <c r="A530" s="345"/>
      <c r="B530" s="345"/>
      <c r="C530" s="345"/>
      <c r="D530" s="345"/>
      <c r="E530" s="345"/>
      <c r="F530" s="494"/>
      <c r="G530" s="494"/>
      <c r="H530" s="345"/>
      <c r="I530" s="345"/>
      <c r="J530" s="345"/>
      <c r="K530" s="345"/>
      <c r="L530" s="345"/>
      <c r="M530" s="345"/>
      <c r="N530" s="345"/>
      <c r="O530" s="345"/>
      <c r="P530" s="345"/>
      <c r="Q530" s="345"/>
      <c r="R530" s="345"/>
      <c r="S530" s="345"/>
      <c r="T530" s="345"/>
      <c r="U530" s="345"/>
      <c r="V530" s="345"/>
      <c r="W530" s="345"/>
      <c r="X530" s="345"/>
      <c r="Y530" s="345"/>
      <c r="Z530" s="345"/>
      <c r="AA530" s="345"/>
      <c r="AB530" s="345"/>
    </row>
    <row r="531" ht="18.0" customHeight="1">
      <c r="A531" s="345"/>
      <c r="B531" s="345"/>
      <c r="C531" s="345"/>
      <c r="D531" s="345"/>
      <c r="E531" s="345"/>
      <c r="F531" s="494"/>
      <c r="G531" s="494"/>
      <c r="H531" s="345"/>
      <c r="I531" s="345"/>
      <c r="J531" s="345"/>
      <c r="K531" s="345"/>
      <c r="L531" s="345"/>
      <c r="M531" s="345"/>
      <c r="N531" s="345"/>
      <c r="O531" s="345"/>
      <c r="P531" s="345"/>
      <c r="Q531" s="345"/>
      <c r="R531" s="345"/>
      <c r="S531" s="345"/>
      <c r="T531" s="345"/>
      <c r="U531" s="345"/>
      <c r="V531" s="345"/>
      <c r="W531" s="345"/>
      <c r="X531" s="345"/>
      <c r="Y531" s="345"/>
      <c r="Z531" s="345"/>
      <c r="AA531" s="345"/>
      <c r="AB531" s="345"/>
    </row>
    <row r="532" ht="18.0" customHeight="1">
      <c r="A532" s="345"/>
      <c r="B532" s="345"/>
      <c r="C532" s="345"/>
      <c r="D532" s="345"/>
      <c r="E532" s="345"/>
      <c r="F532" s="494"/>
      <c r="G532" s="494"/>
      <c r="H532" s="345"/>
      <c r="I532" s="345"/>
      <c r="J532" s="345"/>
      <c r="K532" s="345"/>
      <c r="L532" s="345"/>
      <c r="M532" s="345"/>
      <c r="N532" s="345"/>
      <c r="O532" s="345"/>
      <c r="P532" s="345"/>
      <c r="Q532" s="345"/>
      <c r="R532" s="345"/>
      <c r="S532" s="345"/>
      <c r="T532" s="345"/>
      <c r="U532" s="345"/>
      <c r="V532" s="345"/>
      <c r="W532" s="345"/>
      <c r="X532" s="345"/>
      <c r="Y532" s="345"/>
      <c r="Z532" s="345"/>
      <c r="AA532" s="345"/>
      <c r="AB532" s="345"/>
    </row>
    <row r="533" ht="18.0" customHeight="1">
      <c r="A533" s="345"/>
      <c r="B533" s="345"/>
      <c r="C533" s="345"/>
      <c r="D533" s="345"/>
      <c r="E533" s="345"/>
      <c r="F533" s="494"/>
      <c r="G533" s="494"/>
      <c r="H533" s="345"/>
      <c r="I533" s="345"/>
      <c r="J533" s="345"/>
      <c r="K533" s="345"/>
      <c r="L533" s="345"/>
      <c r="M533" s="345"/>
      <c r="N533" s="345"/>
      <c r="O533" s="345"/>
      <c r="P533" s="345"/>
      <c r="Q533" s="345"/>
      <c r="R533" s="345"/>
      <c r="S533" s="345"/>
      <c r="T533" s="345"/>
      <c r="U533" s="345"/>
      <c r="V533" s="345"/>
      <c r="W533" s="345"/>
      <c r="X533" s="345"/>
      <c r="Y533" s="345"/>
      <c r="Z533" s="345"/>
      <c r="AA533" s="345"/>
      <c r="AB533" s="345"/>
    </row>
    <row r="534" ht="18.0" customHeight="1">
      <c r="A534" s="345"/>
      <c r="B534" s="345"/>
      <c r="C534" s="345"/>
      <c r="D534" s="345"/>
      <c r="E534" s="345"/>
      <c r="F534" s="494"/>
      <c r="G534" s="494"/>
      <c r="H534" s="345"/>
      <c r="I534" s="345"/>
      <c r="J534" s="345"/>
      <c r="K534" s="345"/>
      <c r="L534" s="345"/>
      <c r="M534" s="345"/>
      <c r="N534" s="345"/>
      <c r="O534" s="345"/>
      <c r="P534" s="345"/>
      <c r="Q534" s="345"/>
      <c r="R534" s="345"/>
      <c r="S534" s="345"/>
      <c r="T534" s="345"/>
      <c r="U534" s="345"/>
      <c r="V534" s="345"/>
      <c r="W534" s="345"/>
      <c r="X534" s="345"/>
      <c r="Y534" s="345"/>
      <c r="Z534" s="345"/>
      <c r="AA534" s="345"/>
      <c r="AB534" s="345"/>
    </row>
    <row r="535" ht="18.0" customHeight="1">
      <c r="A535" s="345"/>
      <c r="B535" s="345"/>
      <c r="C535" s="345"/>
      <c r="D535" s="345"/>
      <c r="E535" s="345"/>
      <c r="F535" s="494"/>
      <c r="G535" s="494"/>
      <c r="H535" s="345"/>
      <c r="I535" s="345"/>
      <c r="J535" s="345"/>
      <c r="K535" s="345"/>
      <c r="L535" s="345"/>
      <c r="M535" s="345"/>
      <c r="N535" s="345"/>
      <c r="O535" s="345"/>
      <c r="P535" s="345"/>
      <c r="Q535" s="345"/>
      <c r="R535" s="345"/>
      <c r="S535" s="345"/>
      <c r="T535" s="345"/>
      <c r="U535" s="345"/>
      <c r="V535" s="345"/>
      <c r="W535" s="345"/>
      <c r="X535" s="345"/>
      <c r="Y535" s="345"/>
      <c r="Z535" s="345"/>
      <c r="AA535" s="345"/>
      <c r="AB535" s="345"/>
    </row>
    <row r="536" ht="18.0" customHeight="1">
      <c r="A536" s="345"/>
      <c r="B536" s="345"/>
      <c r="C536" s="345"/>
      <c r="D536" s="345"/>
      <c r="E536" s="345"/>
      <c r="F536" s="494"/>
      <c r="G536" s="494"/>
      <c r="H536" s="345"/>
      <c r="I536" s="345"/>
      <c r="J536" s="345"/>
      <c r="K536" s="345"/>
      <c r="L536" s="345"/>
      <c r="M536" s="345"/>
      <c r="N536" s="345"/>
      <c r="O536" s="345"/>
      <c r="P536" s="345"/>
      <c r="Q536" s="345"/>
      <c r="R536" s="345"/>
      <c r="S536" s="345"/>
      <c r="T536" s="345"/>
      <c r="U536" s="345"/>
      <c r="V536" s="345"/>
      <c r="W536" s="345"/>
      <c r="X536" s="345"/>
      <c r="Y536" s="345"/>
      <c r="Z536" s="345"/>
      <c r="AA536" s="345"/>
      <c r="AB536" s="345"/>
    </row>
    <row r="537" ht="18.0" customHeight="1">
      <c r="A537" s="345"/>
      <c r="B537" s="345"/>
      <c r="C537" s="345"/>
      <c r="D537" s="345"/>
      <c r="E537" s="345"/>
      <c r="F537" s="494"/>
      <c r="G537" s="494"/>
      <c r="H537" s="345"/>
      <c r="I537" s="345"/>
      <c r="J537" s="345"/>
      <c r="K537" s="345"/>
      <c r="L537" s="345"/>
      <c r="M537" s="345"/>
      <c r="N537" s="345"/>
      <c r="O537" s="345"/>
      <c r="P537" s="345"/>
      <c r="Q537" s="345"/>
      <c r="R537" s="345"/>
      <c r="S537" s="345"/>
      <c r="T537" s="345"/>
      <c r="U537" s="345"/>
      <c r="V537" s="345"/>
      <c r="W537" s="345"/>
      <c r="X537" s="345"/>
      <c r="Y537" s="345"/>
      <c r="Z537" s="345"/>
      <c r="AA537" s="345"/>
      <c r="AB537" s="345"/>
    </row>
    <row r="538" ht="18.0" customHeight="1">
      <c r="A538" s="345"/>
      <c r="B538" s="345"/>
      <c r="C538" s="345"/>
      <c r="D538" s="345"/>
      <c r="E538" s="345"/>
      <c r="F538" s="494"/>
      <c r="G538" s="494"/>
      <c r="H538" s="345"/>
      <c r="I538" s="345"/>
      <c r="J538" s="345"/>
      <c r="K538" s="345"/>
      <c r="L538" s="345"/>
      <c r="M538" s="345"/>
      <c r="N538" s="345"/>
      <c r="O538" s="345"/>
      <c r="P538" s="345"/>
      <c r="Q538" s="345"/>
      <c r="R538" s="345"/>
      <c r="S538" s="345"/>
      <c r="T538" s="345"/>
      <c r="U538" s="345"/>
      <c r="V538" s="345"/>
      <c r="W538" s="345"/>
      <c r="X538" s="345"/>
      <c r="Y538" s="345"/>
      <c r="Z538" s="345"/>
      <c r="AA538" s="345"/>
      <c r="AB538" s="345"/>
    </row>
    <row r="539" ht="18.0" customHeight="1">
      <c r="A539" s="345"/>
      <c r="B539" s="345"/>
      <c r="C539" s="345"/>
      <c r="D539" s="345"/>
      <c r="E539" s="345"/>
      <c r="F539" s="494"/>
      <c r="G539" s="494"/>
      <c r="H539" s="345"/>
      <c r="I539" s="345"/>
      <c r="J539" s="345"/>
      <c r="K539" s="345"/>
      <c r="L539" s="345"/>
      <c r="M539" s="345"/>
      <c r="N539" s="345"/>
      <c r="O539" s="345"/>
      <c r="P539" s="345"/>
      <c r="Q539" s="345"/>
      <c r="R539" s="345"/>
      <c r="S539" s="345"/>
      <c r="T539" s="345"/>
      <c r="U539" s="345"/>
      <c r="V539" s="345"/>
      <c r="W539" s="345"/>
      <c r="X539" s="345"/>
      <c r="Y539" s="345"/>
      <c r="Z539" s="345"/>
      <c r="AA539" s="345"/>
      <c r="AB539" s="345"/>
    </row>
    <row r="540" ht="18.0" customHeight="1">
      <c r="A540" s="345"/>
      <c r="B540" s="345"/>
      <c r="C540" s="345"/>
      <c r="D540" s="345"/>
      <c r="E540" s="345"/>
      <c r="F540" s="494"/>
      <c r="G540" s="494"/>
      <c r="H540" s="345"/>
      <c r="I540" s="345"/>
      <c r="J540" s="345"/>
      <c r="K540" s="345"/>
      <c r="L540" s="345"/>
      <c r="M540" s="345"/>
      <c r="N540" s="345"/>
      <c r="O540" s="345"/>
      <c r="P540" s="345"/>
      <c r="Q540" s="345"/>
      <c r="R540" s="345"/>
      <c r="S540" s="345"/>
      <c r="T540" s="345"/>
      <c r="U540" s="345"/>
      <c r="V540" s="345"/>
      <c r="W540" s="345"/>
      <c r="X540" s="345"/>
      <c r="Y540" s="345"/>
      <c r="Z540" s="345"/>
      <c r="AA540" s="345"/>
      <c r="AB540" s="345"/>
    </row>
    <row r="541" ht="18.0" customHeight="1">
      <c r="A541" s="345"/>
      <c r="B541" s="345"/>
      <c r="C541" s="345"/>
      <c r="D541" s="345"/>
      <c r="E541" s="345"/>
      <c r="F541" s="494"/>
      <c r="G541" s="494"/>
      <c r="H541" s="345"/>
      <c r="I541" s="345"/>
      <c r="J541" s="345"/>
      <c r="K541" s="345"/>
      <c r="L541" s="345"/>
      <c r="M541" s="345"/>
      <c r="N541" s="345"/>
      <c r="O541" s="345"/>
      <c r="P541" s="345"/>
      <c r="Q541" s="345"/>
      <c r="R541" s="345"/>
      <c r="S541" s="345"/>
      <c r="T541" s="345"/>
      <c r="U541" s="345"/>
      <c r="V541" s="345"/>
      <c r="W541" s="345"/>
      <c r="X541" s="345"/>
      <c r="Y541" s="345"/>
      <c r="Z541" s="345"/>
      <c r="AA541" s="345"/>
      <c r="AB541" s="345"/>
    </row>
    <row r="542" ht="18.0" customHeight="1">
      <c r="A542" s="345"/>
      <c r="B542" s="345"/>
      <c r="C542" s="345"/>
      <c r="D542" s="345"/>
      <c r="E542" s="345"/>
      <c r="F542" s="494"/>
      <c r="G542" s="494"/>
      <c r="H542" s="345"/>
      <c r="I542" s="345"/>
      <c r="J542" s="345"/>
      <c r="K542" s="345"/>
      <c r="L542" s="345"/>
      <c r="M542" s="345"/>
      <c r="N542" s="345"/>
      <c r="O542" s="345"/>
      <c r="P542" s="345"/>
      <c r="Q542" s="345"/>
      <c r="R542" s="345"/>
      <c r="S542" s="345"/>
      <c r="T542" s="345"/>
      <c r="U542" s="345"/>
      <c r="V542" s="345"/>
      <c r="W542" s="345"/>
      <c r="X542" s="345"/>
      <c r="Y542" s="345"/>
      <c r="Z542" s="345"/>
      <c r="AA542" s="345"/>
      <c r="AB542" s="345"/>
    </row>
    <row r="543" ht="18.0" customHeight="1">
      <c r="A543" s="345"/>
      <c r="B543" s="345"/>
      <c r="C543" s="345"/>
      <c r="D543" s="345"/>
      <c r="E543" s="345"/>
      <c r="F543" s="494"/>
      <c r="G543" s="494"/>
      <c r="H543" s="345"/>
      <c r="I543" s="345"/>
      <c r="J543" s="345"/>
      <c r="K543" s="345"/>
      <c r="L543" s="345"/>
      <c r="M543" s="345"/>
      <c r="N543" s="345"/>
      <c r="O543" s="345"/>
      <c r="P543" s="345"/>
      <c r="Q543" s="345"/>
      <c r="R543" s="345"/>
      <c r="S543" s="345"/>
      <c r="T543" s="345"/>
      <c r="U543" s="345"/>
      <c r="V543" s="345"/>
      <c r="W543" s="345"/>
      <c r="X543" s="345"/>
      <c r="Y543" s="345"/>
      <c r="Z543" s="345"/>
      <c r="AA543" s="345"/>
      <c r="AB543" s="345"/>
    </row>
    <row r="544" ht="18.0" customHeight="1">
      <c r="A544" s="345"/>
      <c r="B544" s="345"/>
      <c r="C544" s="345"/>
      <c r="D544" s="345"/>
      <c r="E544" s="345"/>
      <c r="F544" s="494"/>
      <c r="G544" s="494"/>
      <c r="H544" s="345"/>
      <c r="I544" s="345"/>
      <c r="J544" s="345"/>
      <c r="K544" s="345"/>
      <c r="L544" s="345"/>
      <c r="M544" s="345"/>
      <c r="N544" s="345"/>
      <c r="O544" s="345"/>
      <c r="P544" s="345"/>
      <c r="Q544" s="345"/>
      <c r="R544" s="345"/>
      <c r="S544" s="345"/>
      <c r="T544" s="345"/>
      <c r="U544" s="345"/>
      <c r="V544" s="345"/>
      <c r="W544" s="345"/>
      <c r="X544" s="345"/>
      <c r="Y544" s="345"/>
      <c r="Z544" s="345"/>
      <c r="AA544" s="345"/>
      <c r="AB544" s="345"/>
    </row>
    <row r="545" ht="18.0" customHeight="1">
      <c r="A545" s="345"/>
      <c r="B545" s="345"/>
      <c r="C545" s="345"/>
      <c r="D545" s="345"/>
      <c r="E545" s="345"/>
      <c r="F545" s="494"/>
      <c r="G545" s="494"/>
      <c r="H545" s="345"/>
      <c r="I545" s="345"/>
      <c r="J545" s="345"/>
      <c r="K545" s="345"/>
      <c r="L545" s="345"/>
      <c r="M545" s="345"/>
      <c r="N545" s="345"/>
      <c r="O545" s="345"/>
      <c r="P545" s="345"/>
      <c r="Q545" s="345"/>
      <c r="R545" s="345"/>
      <c r="S545" s="345"/>
      <c r="T545" s="345"/>
      <c r="U545" s="345"/>
      <c r="V545" s="345"/>
      <c r="W545" s="345"/>
      <c r="X545" s="345"/>
      <c r="Y545" s="345"/>
      <c r="Z545" s="345"/>
      <c r="AA545" s="345"/>
      <c r="AB545" s="345"/>
    </row>
    <row r="546" ht="18.0" customHeight="1">
      <c r="A546" s="345"/>
      <c r="B546" s="345"/>
      <c r="C546" s="345"/>
      <c r="D546" s="345"/>
      <c r="E546" s="345"/>
      <c r="F546" s="494"/>
      <c r="G546" s="494"/>
      <c r="H546" s="345"/>
      <c r="I546" s="345"/>
      <c r="J546" s="345"/>
      <c r="K546" s="345"/>
      <c r="L546" s="345"/>
      <c r="M546" s="345"/>
      <c r="N546" s="345"/>
      <c r="O546" s="345"/>
      <c r="P546" s="345"/>
      <c r="Q546" s="345"/>
      <c r="R546" s="345"/>
      <c r="S546" s="345"/>
      <c r="T546" s="345"/>
      <c r="U546" s="345"/>
      <c r="V546" s="345"/>
      <c r="W546" s="345"/>
      <c r="X546" s="345"/>
      <c r="Y546" s="345"/>
      <c r="Z546" s="345"/>
      <c r="AA546" s="345"/>
      <c r="AB546" s="345"/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14"/>
  </cols>
  <sheetData>
    <row r="1" ht="18.75" customHeight="1">
      <c r="A1" s="451"/>
      <c r="B1" s="458"/>
      <c r="C1" s="454"/>
      <c r="D1" s="454"/>
      <c r="E1" s="454"/>
      <c r="F1" s="454"/>
      <c r="G1" s="454"/>
      <c r="H1" s="454"/>
      <c r="I1" s="460"/>
      <c r="J1" s="460"/>
      <c r="K1" s="463"/>
      <c r="L1" s="460"/>
      <c r="M1" s="460"/>
      <c r="N1" s="454"/>
      <c r="O1" s="451"/>
      <c r="P1" s="451"/>
      <c r="Q1" s="451"/>
      <c r="R1" s="454"/>
      <c r="S1" s="454"/>
      <c r="T1" s="454"/>
      <c r="U1" s="454"/>
      <c r="V1" s="457"/>
      <c r="W1" s="526"/>
      <c r="X1" s="451"/>
    </row>
    <row r="2" ht="18.75" customHeight="1">
      <c r="A2" s="451"/>
      <c r="B2" s="458"/>
      <c r="C2" s="454"/>
      <c r="D2" s="454"/>
      <c r="E2" s="454"/>
      <c r="F2" s="452"/>
      <c r="G2" s="454"/>
      <c r="H2" s="452"/>
      <c r="I2" s="453"/>
      <c r="J2" s="453"/>
      <c r="K2" s="455"/>
      <c r="L2" s="456"/>
      <c r="M2" s="456"/>
      <c r="N2" s="454"/>
      <c r="O2" s="451"/>
      <c r="P2" s="451"/>
      <c r="Q2" s="451"/>
      <c r="R2" s="454"/>
      <c r="S2" s="454"/>
      <c r="T2" s="454"/>
      <c r="U2" s="454"/>
      <c r="V2" s="457"/>
      <c r="W2" s="526"/>
      <c r="X2" s="451"/>
    </row>
    <row r="3" ht="18.75" customHeight="1">
      <c r="A3" s="451"/>
      <c r="B3" s="458"/>
      <c r="C3" s="461"/>
      <c r="D3" s="454"/>
      <c r="E3" s="462"/>
      <c r="F3" s="452"/>
      <c r="G3" s="454"/>
      <c r="H3" s="452"/>
      <c r="I3" s="453"/>
      <c r="J3" s="453"/>
      <c r="K3" s="463"/>
      <c r="L3" s="463"/>
      <c r="M3" s="463"/>
      <c r="N3" s="454"/>
      <c r="O3" s="451"/>
      <c r="P3" s="451"/>
      <c r="Q3" s="451"/>
      <c r="R3" s="454"/>
      <c r="S3" s="454"/>
      <c r="T3" s="454"/>
      <c r="U3" s="454"/>
      <c r="V3" s="457"/>
      <c r="W3" s="526"/>
      <c r="X3" s="451"/>
    </row>
    <row r="4" ht="18.75" customHeight="1">
      <c r="A4" s="451"/>
      <c r="B4" s="458"/>
      <c r="C4" s="454"/>
      <c r="D4" s="454"/>
      <c r="E4" s="454"/>
      <c r="F4" s="454"/>
      <c r="G4" s="454"/>
      <c r="H4" s="466"/>
      <c r="I4" s="483"/>
      <c r="J4" s="483"/>
      <c r="K4" s="464"/>
      <c r="L4" s="454"/>
      <c r="M4" s="454"/>
      <c r="N4" s="454"/>
      <c r="O4" s="451"/>
      <c r="P4" s="451"/>
      <c r="Q4" s="451"/>
      <c r="R4" s="454"/>
      <c r="S4" s="454"/>
      <c r="T4" s="454"/>
      <c r="U4" s="454"/>
      <c r="V4" s="457"/>
      <c r="W4" s="526"/>
      <c r="X4" s="451"/>
    </row>
    <row r="5" ht="18.75" customHeight="1">
      <c r="A5" s="451"/>
      <c r="B5" s="458"/>
      <c r="C5" s="454"/>
      <c r="D5" s="454"/>
      <c r="E5" s="454"/>
      <c r="F5" s="454"/>
      <c r="G5" s="454"/>
      <c r="H5" s="466"/>
      <c r="I5" s="483"/>
      <c r="J5" s="483"/>
      <c r="K5" s="464"/>
      <c r="L5" s="454"/>
      <c r="M5" s="454"/>
      <c r="N5" s="454"/>
      <c r="O5" s="451"/>
      <c r="P5" s="451"/>
      <c r="Q5" s="451"/>
      <c r="R5" s="454"/>
      <c r="S5" s="454"/>
      <c r="T5" s="454"/>
      <c r="U5" s="454"/>
      <c r="V5" s="457"/>
      <c r="W5" s="526"/>
      <c r="X5" s="451"/>
    </row>
    <row r="6" ht="18.75" customHeight="1">
      <c r="A6" s="451"/>
      <c r="B6" s="452"/>
      <c r="C6" s="454"/>
      <c r="D6" s="454"/>
      <c r="E6" s="454"/>
      <c r="F6" s="454"/>
      <c r="G6" s="454"/>
      <c r="H6" s="466"/>
      <c r="I6" s="483"/>
      <c r="J6" s="483"/>
      <c r="K6" s="464"/>
      <c r="L6" s="454"/>
      <c r="M6" s="454"/>
      <c r="N6" s="454"/>
      <c r="O6" s="451"/>
      <c r="P6" s="451"/>
      <c r="Q6" s="451"/>
      <c r="R6" s="454"/>
      <c r="S6" s="454"/>
      <c r="T6" s="454"/>
      <c r="U6" s="454"/>
      <c r="V6" s="457"/>
      <c r="W6" s="526"/>
      <c r="X6" s="451"/>
    </row>
    <row r="7" ht="18.75" customHeight="1">
      <c r="A7" s="451"/>
      <c r="B7" s="452" t="s">
        <v>149</v>
      </c>
      <c r="C7" s="454" t="s">
        <v>150</v>
      </c>
      <c r="D7" s="454" t="s">
        <v>151</v>
      </c>
      <c r="E7" s="454"/>
      <c r="F7" s="454"/>
      <c r="G7" s="454"/>
      <c r="H7" s="466"/>
      <c r="I7" s="465"/>
      <c r="J7" s="465"/>
      <c r="K7" s="466"/>
      <c r="L7" s="454"/>
      <c r="M7" s="454"/>
      <c r="N7" s="454"/>
      <c r="O7" s="451"/>
      <c r="P7" s="451"/>
      <c r="Q7" s="451"/>
      <c r="R7" s="454"/>
      <c r="S7" s="454"/>
      <c r="T7" s="454"/>
      <c r="U7" s="454"/>
      <c r="V7" s="452"/>
      <c r="W7" s="526"/>
      <c r="X7" s="454"/>
    </row>
    <row r="8" ht="18.75" customHeight="1">
      <c r="A8" s="451"/>
      <c r="B8" s="452">
        <v>1.0</v>
      </c>
      <c r="C8" s="466"/>
      <c r="D8" s="527"/>
      <c r="E8" s="454"/>
      <c r="F8" s="454"/>
      <c r="G8" s="454"/>
      <c r="H8" s="466"/>
      <c r="I8" s="469"/>
      <c r="J8" s="469"/>
      <c r="K8" s="464"/>
      <c r="L8" s="454"/>
      <c r="M8" s="454"/>
      <c r="N8" s="454"/>
      <c r="O8" s="451"/>
      <c r="P8" s="451"/>
      <c r="Q8" s="497"/>
      <c r="R8" s="506"/>
      <c r="S8" s="506"/>
      <c r="T8" s="454"/>
      <c r="U8" s="454"/>
      <c r="V8" s="452"/>
      <c r="W8" s="528"/>
      <c r="X8" s="459"/>
    </row>
    <row r="9" ht="18.75" customHeight="1">
      <c r="A9" s="451"/>
      <c r="B9" s="452">
        <v>2.0</v>
      </c>
      <c r="C9" s="452"/>
      <c r="D9" s="516"/>
      <c r="E9" s="452"/>
      <c r="F9" s="459"/>
      <c r="G9" s="459"/>
      <c r="H9" s="452"/>
      <c r="I9" s="465"/>
      <c r="J9" s="465"/>
      <c r="K9" s="454"/>
      <c r="L9" s="454"/>
      <c r="M9" s="454"/>
      <c r="N9" s="454"/>
      <c r="O9" s="451"/>
      <c r="P9" s="451"/>
      <c r="Q9" s="497"/>
      <c r="R9" s="506"/>
      <c r="S9" s="506"/>
      <c r="T9" s="454"/>
      <c r="U9" s="454"/>
      <c r="V9" s="452"/>
      <c r="W9" s="529"/>
      <c r="X9" s="451"/>
    </row>
    <row r="10" ht="18.75" customHeight="1">
      <c r="A10" s="451"/>
      <c r="B10" s="452">
        <v>3.0</v>
      </c>
      <c r="C10" s="466"/>
      <c r="D10" s="483"/>
      <c r="E10" s="452"/>
      <c r="F10" s="459"/>
      <c r="G10" s="459"/>
      <c r="H10" s="452"/>
      <c r="I10" s="465"/>
      <c r="J10" s="465"/>
      <c r="K10" s="454"/>
      <c r="L10" s="454"/>
      <c r="M10" s="454"/>
      <c r="N10" s="454"/>
      <c r="O10" s="451"/>
      <c r="P10" s="451"/>
      <c r="Q10" s="497"/>
      <c r="R10" s="506"/>
      <c r="S10" s="506"/>
      <c r="T10" s="454"/>
      <c r="U10" s="454"/>
      <c r="V10" s="452"/>
      <c r="W10" s="528"/>
      <c r="X10" s="451"/>
    </row>
    <row r="11" ht="18.75" customHeight="1">
      <c r="A11" s="451"/>
      <c r="B11" s="452">
        <v>4.0</v>
      </c>
      <c r="C11" s="466"/>
      <c r="D11" s="527"/>
      <c r="E11" s="452"/>
      <c r="F11" s="459"/>
      <c r="G11" s="459"/>
      <c r="H11" s="452"/>
      <c r="I11" s="465"/>
      <c r="J11" s="465"/>
      <c r="K11" s="454"/>
      <c r="L11" s="454"/>
      <c r="M11" s="454"/>
      <c r="N11" s="454"/>
      <c r="O11" s="451"/>
      <c r="P11" s="451"/>
      <c r="Q11" s="497"/>
      <c r="R11" s="506"/>
      <c r="S11" s="506"/>
      <c r="T11" s="454"/>
      <c r="U11" s="454"/>
      <c r="V11" s="452"/>
      <c r="W11" s="528"/>
      <c r="X11" s="459"/>
    </row>
    <row r="12" ht="18.75" customHeight="1">
      <c r="A12" s="451"/>
      <c r="B12" s="452">
        <v>5.0</v>
      </c>
      <c r="C12" s="484"/>
      <c r="D12" s="530"/>
      <c r="E12" s="452"/>
      <c r="F12" s="459"/>
      <c r="G12" s="459"/>
      <c r="H12" s="452"/>
      <c r="I12" s="465"/>
      <c r="J12" s="465"/>
      <c r="K12" s="454"/>
      <c r="L12" s="454"/>
      <c r="M12" s="454"/>
      <c r="N12" s="454"/>
      <c r="O12" s="451"/>
      <c r="P12" s="451"/>
      <c r="Q12" s="497"/>
      <c r="R12" s="506"/>
      <c r="S12" s="506"/>
      <c r="T12" s="454"/>
      <c r="U12" s="454"/>
      <c r="V12" s="452"/>
      <c r="W12" s="529"/>
      <c r="X12" s="453"/>
    </row>
    <row r="13" ht="18.75" customHeight="1">
      <c r="A13" s="451"/>
      <c r="B13" s="452">
        <v>6.0</v>
      </c>
      <c r="C13" s="466"/>
      <c r="D13" s="527"/>
      <c r="E13" s="452"/>
      <c r="F13" s="459"/>
      <c r="G13" s="459"/>
      <c r="H13" s="452"/>
      <c r="I13" s="465"/>
      <c r="J13" s="465"/>
      <c r="K13" s="454"/>
      <c r="L13" s="454"/>
      <c r="M13" s="454"/>
      <c r="N13" s="454"/>
      <c r="O13" s="451"/>
      <c r="P13" s="451"/>
      <c r="Q13" s="497"/>
      <c r="R13" s="506"/>
      <c r="S13" s="506"/>
      <c r="T13" s="454"/>
      <c r="U13" s="454"/>
      <c r="V13" s="452"/>
      <c r="W13" s="529"/>
      <c r="X13" s="459"/>
    </row>
    <row r="14" ht="18.75" customHeight="1">
      <c r="A14" s="451"/>
      <c r="B14" s="452">
        <v>7.0</v>
      </c>
      <c r="C14" s="466"/>
      <c r="D14" s="527"/>
      <c r="E14" s="452"/>
      <c r="F14" s="459"/>
      <c r="G14" s="459"/>
      <c r="H14" s="452"/>
      <c r="I14" s="465"/>
      <c r="J14" s="465"/>
      <c r="K14" s="454"/>
      <c r="L14" s="454"/>
      <c r="M14" s="454"/>
      <c r="N14" s="454"/>
      <c r="O14" s="451"/>
      <c r="P14" s="451"/>
      <c r="Q14" s="497"/>
      <c r="R14" s="506"/>
      <c r="S14" s="506"/>
      <c r="T14" s="454"/>
      <c r="U14" s="454"/>
      <c r="V14" s="452"/>
      <c r="W14" s="531"/>
      <c r="X14" s="472"/>
    </row>
    <row r="15" ht="18.75" customHeight="1">
      <c r="A15" s="451"/>
      <c r="B15" s="452">
        <v>8.0</v>
      </c>
      <c r="C15" s="466"/>
      <c r="D15" s="527"/>
      <c r="E15" s="452"/>
      <c r="F15" s="459"/>
      <c r="G15" s="459"/>
      <c r="H15" s="452"/>
      <c r="I15" s="465"/>
      <c r="J15" s="465"/>
      <c r="K15" s="454"/>
      <c r="L15" s="454"/>
      <c r="M15" s="454"/>
      <c r="N15" s="454"/>
      <c r="O15" s="451"/>
      <c r="P15" s="451"/>
      <c r="Q15" s="497"/>
      <c r="R15" s="506"/>
      <c r="S15" s="506"/>
      <c r="T15" s="454"/>
      <c r="U15" s="454"/>
      <c r="V15" s="452"/>
      <c r="W15" s="529"/>
      <c r="X15" s="472"/>
    </row>
    <row r="16" ht="18.75" customHeight="1">
      <c r="A16" s="451"/>
      <c r="B16" s="452">
        <v>9.0</v>
      </c>
      <c r="C16" s="466"/>
      <c r="D16" s="483"/>
      <c r="E16" s="452"/>
      <c r="F16" s="459"/>
      <c r="G16" s="459"/>
      <c r="H16" s="452"/>
      <c r="I16" s="465"/>
      <c r="J16" s="465"/>
      <c r="K16" s="454"/>
      <c r="L16" s="454"/>
      <c r="M16" s="454"/>
      <c r="N16" s="454"/>
      <c r="O16" s="451"/>
      <c r="P16" s="451"/>
      <c r="Q16" s="497"/>
      <c r="R16" s="506"/>
      <c r="S16" s="506"/>
      <c r="T16" s="454"/>
      <c r="U16" s="454"/>
      <c r="V16" s="452"/>
      <c r="W16" s="528"/>
      <c r="X16" s="459"/>
    </row>
    <row r="17" ht="18.75" customHeight="1">
      <c r="A17" s="451"/>
      <c r="B17" s="452">
        <v>10.0</v>
      </c>
      <c r="C17" s="484"/>
      <c r="D17" s="530"/>
      <c r="E17" s="452"/>
      <c r="F17" s="459"/>
      <c r="G17" s="459"/>
      <c r="H17" s="452"/>
      <c r="I17" s="465"/>
      <c r="J17" s="465"/>
      <c r="K17" s="454"/>
      <c r="L17" s="454"/>
      <c r="M17" s="454"/>
      <c r="N17" s="454"/>
      <c r="O17" s="451"/>
      <c r="P17" s="451"/>
      <c r="Q17" s="497"/>
      <c r="R17" s="506"/>
      <c r="S17" s="506"/>
      <c r="T17" s="454"/>
      <c r="U17" s="454"/>
      <c r="V17" s="452"/>
      <c r="W17" s="529"/>
      <c r="X17" s="459"/>
    </row>
    <row r="18" ht="18.75" customHeight="1">
      <c r="A18" s="451"/>
      <c r="B18" s="452">
        <v>11.0</v>
      </c>
      <c r="C18" s="484"/>
      <c r="D18" s="527"/>
      <c r="E18" s="452"/>
      <c r="F18" s="459"/>
      <c r="G18" s="459"/>
      <c r="H18" s="452"/>
      <c r="I18" s="465"/>
      <c r="J18" s="465"/>
      <c r="K18" s="454"/>
      <c r="L18" s="454"/>
      <c r="M18" s="454"/>
      <c r="N18" s="454"/>
      <c r="O18" s="451"/>
      <c r="P18" s="451"/>
      <c r="Q18" s="497"/>
      <c r="R18" s="506"/>
      <c r="S18" s="506"/>
      <c r="T18" s="454"/>
      <c r="U18" s="454"/>
      <c r="V18" s="452"/>
      <c r="W18" s="529"/>
      <c r="X18" s="459"/>
    </row>
    <row r="19" ht="18.75" customHeight="1">
      <c r="A19" s="451"/>
      <c r="B19" s="452">
        <v>12.0</v>
      </c>
      <c r="C19" s="484"/>
      <c r="D19" s="530"/>
      <c r="E19" s="452"/>
      <c r="F19" s="459"/>
      <c r="G19" s="459"/>
      <c r="H19" s="452"/>
      <c r="I19" s="465"/>
      <c r="J19" s="465"/>
      <c r="K19" s="454"/>
      <c r="L19" s="454"/>
      <c r="M19" s="454"/>
      <c r="N19" s="454"/>
      <c r="O19" s="451"/>
      <c r="P19" s="451"/>
      <c r="Q19" s="497"/>
      <c r="R19" s="506"/>
      <c r="S19" s="506"/>
      <c r="T19" s="454"/>
      <c r="U19" s="454"/>
      <c r="V19" s="452"/>
      <c r="W19" s="529"/>
      <c r="X19" s="472"/>
    </row>
    <row r="20" ht="18.75" customHeight="1">
      <c r="A20" s="451"/>
      <c r="B20" s="452">
        <v>13.0</v>
      </c>
      <c r="C20" s="466"/>
      <c r="D20" s="527"/>
      <c r="E20" s="452"/>
      <c r="F20" s="459"/>
      <c r="G20" s="459"/>
      <c r="H20" s="452"/>
      <c r="I20" s="465"/>
      <c r="J20" s="465"/>
      <c r="K20" s="454"/>
      <c r="L20" s="454"/>
      <c r="M20" s="454"/>
      <c r="N20" s="454"/>
      <c r="O20" s="451"/>
      <c r="P20" s="451"/>
      <c r="Q20" s="497"/>
      <c r="R20" s="506"/>
      <c r="S20" s="506"/>
      <c r="T20" s="454"/>
      <c r="U20" s="454"/>
      <c r="V20" s="452"/>
      <c r="W20" s="532"/>
      <c r="X20" s="459"/>
    </row>
    <row r="21" ht="18.75" customHeight="1">
      <c r="A21" s="451"/>
      <c r="B21" s="452">
        <v>14.0</v>
      </c>
      <c r="C21" s="466"/>
      <c r="D21" s="527"/>
      <c r="E21" s="452"/>
      <c r="F21" s="459"/>
      <c r="G21" s="459"/>
      <c r="H21" s="452"/>
      <c r="I21" s="465"/>
      <c r="J21" s="465"/>
      <c r="K21" s="454"/>
      <c r="L21" s="454"/>
      <c r="M21" s="454"/>
      <c r="N21" s="454"/>
      <c r="O21" s="451"/>
      <c r="P21" s="451"/>
      <c r="Q21" s="497"/>
      <c r="R21" s="506"/>
      <c r="S21" s="506"/>
      <c r="T21" s="454"/>
      <c r="U21" s="454"/>
      <c r="V21" s="452"/>
      <c r="W21" s="532"/>
      <c r="X21" s="459"/>
    </row>
    <row r="22" ht="18.75" customHeight="1">
      <c r="A22" s="451"/>
      <c r="B22" s="452">
        <v>15.0</v>
      </c>
      <c r="C22" s="466"/>
      <c r="D22" s="527"/>
      <c r="E22" s="452"/>
      <c r="F22" s="459"/>
      <c r="G22" s="459"/>
      <c r="H22" s="452"/>
      <c r="I22" s="465"/>
      <c r="J22" s="465"/>
      <c r="K22" s="454"/>
      <c r="L22" s="454"/>
      <c r="M22" s="454"/>
      <c r="N22" s="454"/>
      <c r="O22" s="451"/>
      <c r="P22" s="451"/>
      <c r="Q22" s="497"/>
      <c r="R22" s="506"/>
      <c r="S22" s="506"/>
      <c r="T22" s="454"/>
      <c r="U22" s="454"/>
      <c r="V22" s="452"/>
      <c r="W22" s="528"/>
      <c r="X22" s="451"/>
    </row>
    <row r="23" ht="18.75" customHeight="1">
      <c r="A23" s="451"/>
      <c r="B23" s="452">
        <v>16.0</v>
      </c>
      <c r="C23" s="484"/>
      <c r="D23" s="530"/>
      <c r="E23" s="452"/>
      <c r="F23" s="459"/>
      <c r="G23" s="459"/>
      <c r="H23" s="452"/>
      <c r="I23" s="465"/>
      <c r="J23" s="465"/>
      <c r="K23" s="454"/>
      <c r="L23" s="454"/>
      <c r="M23" s="454"/>
      <c r="N23" s="454"/>
      <c r="O23" s="451"/>
      <c r="P23" s="451"/>
      <c r="Q23" s="497"/>
      <c r="R23" s="506"/>
      <c r="S23" s="506"/>
      <c r="T23" s="454"/>
      <c r="U23" s="454"/>
      <c r="V23" s="452"/>
      <c r="W23" s="528"/>
      <c r="X23" s="459"/>
    </row>
    <row r="24" ht="18.75" customHeight="1">
      <c r="A24" s="451"/>
      <c r="B24" s="452">
        <v>17.0</v>
      </c>
      <c r="C24" s="466"/>
      <c r="D24" s="527"/>
      <c r="E24" s="452"/>
      <c r="F24" s="459"/>
      <c r="G24" s="459"/>
      <c r="H24" s="452"/>
      <c r="I24" s="465"/>
      <c r="J24" s="465"/>
      <c r="K24" s="454"/>
      <c r="L24" s="454"/>
      <c r="M24" s="454"/>
      <c r="N24" s="454"/>
      <c r="O24" s="451"/>
      <c r="P24" s="451"/>
      <c r="Q24" s="497"/>
      <c r="R24" s="506"/>
      <c r="S24" s="506"/>
      <c r="T24" s="454"/>
      <c r="U24" s="454"/>
      <c r="V24" s="452"/>
      <c r="W24" s="529"/>
      <c r="X24" s="459"/>
    </row>
    <row r="25" ht="18.75" customHeight="1">
      <c r="A25" s="451"/>
      <c r="B25" s="452">
        <v>18.0</v>
      </c>
      <c r="C25" s="466"/>
      <c r="D25" s="527"/>
      <c r="E25" s="452"/>
      <c r="F25" s="459"/>
      <c r="G25" s="459"/>
      <c r="H25" s="452"/>
      <c r="I25" s="465"/>
      <c r="J25" s="465"/>
      <c r="K25" s="454"/>
      <c r="L25" s="454"/>
      <c r="M25" s="454"/>
      <c r="N25" s="454"/>
      <c r="O25" s="451"/>
      <c r="P25" s="451"/>
      <c r="Q25" s="497"/>
      <c r="R25" s="506"/>
      <c r="S25" s="506"/>
      <c r="T25" s="454"/>
      <c r="U25" s="454"/>
      <c r="V25" s="452"/>
      <c r="W25" s="533"/>
      <c r="X25" s="472"/>
    </row>
    <row r="26" ht="18.75" customHeight="1">
      <c r="A26" s="451"/>
      <c r="B26" s="452">
        <v>19.0</v>
      </c>
      <c r="C26" s="466"/>
      <c r="D26" s="527"/>
      <c r="E26" s="452"/>
      <c r="F26" s="459"/>
      <c r="G26" s="459"/>
      <c r="H26" s="452"/>
      <c r="I26" s="465"/>
      <c r="J26" s="465"/>
      <c r="K26" s="454"/>
      <c r="L26" s="454"/>
      <c r="M26" s="454"/>
      <c r="N26" s="454"/>
      <c r="O26" s="451"/>
      <c r="P26" s="451"/>
      <c r="Q26" s="497"/>
      <c r="R26" s="506"/>
      <c r="S26" s="506"/>
      <c r="T26" s="454"/>
      <c r="U26" s="454"/>
      <c r="V26" s="452"/>
      <c r="W26" s="534"/>
      <c r="X26" s="451"/>
    </row>
    <row r="27" ht="18.75" customHeight="1">
      <c r="A27" s="451"/>
      <c r="B27" s="452">
        <v>20.0</v>
      </c>
      <c r="C27" s="466"/>
      <c r="D27" s="527"/>
      <c r="E27" s="452"/>
      <c r="F27" s="459"/>
      <c r="G27" s="459"/>
      <c r="H27" s="452"/>
      <c r="I27" s="465"/>
      <c r="J27" s="465"/>
      <c r="K27" s="454"/>
      <c r="L27" s="454"/>
      <c r="M27" s="454"/>
      <c r="N27" s="454"/>
      <c r="O27" s="451"/>
      <c r="P27" s="451"/>
      <c r="Q27" s="497"/>
      <c r="R27" s="506"/>
      <c r="S27" s="506"/>
      <c r="T27" s="454"/>
      <c r="U27" s="454"/>
      <c r="V27" s="452"/>
      <c r="W27" s="528"/>
      <c r="X27" s="459"/>
    </row>
    <row r="28" ht="18.75" customHeight="1">
      <c r="A28" s="451"/>
      <c r="B28" s="452">
        <v>21.0</v>
      </c>
      <c r="C28" s="466"/>
      <c r="D28" s="527"/>
      <c r="E28" s="452"/>
      <c r="F28" s="459"/>
      <c r="G28" s="459"/>
      <c r="H28" s="452"/>
      <c r="I28" s="465"/>
      <c r="J28" s="465"/>
      <c r="K28" s="454"/>
      <c r="L28" s="454"/>
      <c r="M28" s="454"/>
      <c r="N28" s="454"/>
      <c r="O28" s="451"/>
      <c r="P28" s="451"/>
      <c r="Q28" s="451"/>
      <c r="R28" s="454"/>
      <c r="S28" s="454"/>
      <c r="T28" s="454"/>
      <c r="U28" s="454"/>
      <c r="V28" s="457"/>
      <c r="W28" s="526"/>
      <c r="X28" s="451"/>
    </row>
    <row r="29" ht="18.75" customHeight="1">
      <c r="A29" s="451"/>
      <c r="B29" s="452">
        <v>22.0</v>
      </c>
      <c r="C29" s="484"/>
      <c r="D29" s="535"/>
      <c r="E29" s="452"/>
      <c r="F29" s="459"/>
      <c r="G29" s="459"/>
      <c r="H29" s="452"/>
      <c r="I29" s="465"/>
      <c r="J29" s="465"/>
      <c r="K29" s="454"/>
      <c r="L29" s="454"/>
      <c r="M29" s="454"/>
      <c r="N29" s="454"/>
      <c r="O29" s="451"/>
      <c r="P29" s="451"/>
      <c r="Q29" s="451"/>
      <c r="R29" s="454"/>
      <c r="S29" s="454"/>
      <c r="T29" s="454"/>
      <c r="U29" s="454"/>
      <c r="V29" s="457"/>
      <c r="W29" s="526"/>
      <c r="X29" s="451"/>
    </row>
    <row r="30" ht="18.75" customHeight="1">
      <c r="A30" s="451"/>
      <c r="B30" s="452">
        <v>23.0</v>
      </c>
      <c r="C30" s="452"/>
      <c r="D30" s="452"/>
      <c r="E30" s="452"/>
      <c r="F30" s="459"/>
      <c r="G30" s="459"/>
      <c r="H30" s="452"/>
      <c r="I30" s="465"/>
      <c r="J30" s="465"/>
      <c r="K30" s="454"/>
      <c r="L30" s="454"/>
      <c r="M30" s="454"/>
      <c r="N30" s="454"/>
      <c r="O30" s="451"/>
      <c r="P30" s="451"/>
      <c r="Q30" s="451"/>
      <c r="R30" s="454"/>
      <c r="S30" s="454"/>
      <c r="T30" s="454"/>
      <c r="U30" s="454"/>
      <c r="V30" s="457"/>
      <c r="W30" s="526"/>
      <c r="X30" s="451"/>
    </row>
    <row r="31" ht="18.75" customHeight="1">
      <c r="A31" s="451"/>
      <c r="B31" s="452" t="s">
        <v>133</v>
      </c>
      <c r="C31" s="452"/>
      <c r="D31" s="523">
        <f>SUM(D8:D30)</f>
        <v>0</v>
      </c>
      <c r="E31" s="452"/>
      <c r="F31" s="459"/>
      <c r="G31" s="459"/>
      <c r="H31" s="452"/>
      <c r="I31" s="465"/>
      <c r="J31" s="465"/>
      <c r="K31" s="454"/>
      <c r="L31" s="454"/>
      <c r="M31" s="454"/>
      <c r="N31" s="454"/>
      <c r="O31" s="451"/>
      <c r="P31" s="451"/>
      <c r="Q31" s="451"/>
      <c r="R31" s="454"/>
      <c r="S31" s="454"/>
      <c r="T31" s="454"/>
      <c r="U31" s="454"/>
      <c r="V31" s="457"/>
      <c r="W31" s="526"/>
      <c r="X31" s="451"/>
    </row>
    <row r="32" ht="18.75" customHeight="1">
      <c r="A32" s="451"/>
      <c r="B32" s="452"/>
      <c r="C32" s="452"/>
      <c r="D32" s="452"/>
      <c r="E32" s="452"/>
      <c r="F32" s="459"/>
      <c r="G32" s="459"/>
      <c r="H32" s="452"/>
      <c r="I32" s="465"/>
      <c r="J32" s="465"/>
      <c r="K32" s="454"/>
      <c r="L32" s="454"/>
      <c r="M32" s="454"/>
      <c r="N32" s="454"/>
      <c r="O32" s="451"/>
      <c r="P32" s="451"/>
      <c r="Q32" s="451"/>
      <c r="R32" s="454"/>
      <c r="S32" s="454"/>
      <c r="T32" s="454"/>
      <c r="U32" s="454"/>
      <c r="V32" s="457"/>
      <c r="W32" s="526"/>
      <c r="X32" s="451"/>
    </row>
    <row r="33" ht="18.75" customHeight="1">
      <c r="A33" s="451"/>
      <c r="B33" s="452"/>
      <c r="C33" s="452"/>
      <c r="D33" s="452"/>
      <c r="E33" s="452"/>
      <c r="F33" s="459"/>
      <c r="G33" s="459"/>
      <c r="H33" s="452"/>
      <c r="I33" s="465"/>
      <c r="J33" s="465"/>
      <c r="K33" s="454"/>
      <c r="L33" s="454"/>
      <c r="M33" s="454"/>
      <c r="N33" s="454"/>
      <c r="O33" s="451"/>
      <c r="P33" s="451"/>
      <c r="Q33" s="451"/>
      <c r="R33" s="454"/>
      <c r="S33" s="454"/>
      <c r="T33" s="454"/>
      <c r="U33" s="454"/>
      <c r="V33" s="457"/>
      <c r="W33" s="526"/>
      <c r="X33" s="451"/>
    </row>
    <row r="34" ht="18.75" customHeight="1">
      <c r="A34" s="451"/>
      <c r="B34" s="452"/>
      <c r="C34" s="452"/>
      <c r="D34" s="452"/>
      <c r="E34" s="452"/>
      <c r="F34" s="459"/>
      <c r="G34" s="459"/>
      <c r="H34" s="452"/>
      <c r="I34" s="465"/>
      <c r="J34" s="465"/>
      <c r="K34" s="454"/>
      <c r="L34" s="454"/>
      <c r="M34" s="454"/>
      <c r="N34" s="454"/>
      <c r="O34" s="451"/>
      <c r="P34" s="451"/>
      <c r="Q34" s="451"/>
      <c r="R34" s="454"/>
      <c r="S34" s="454"/>
      <c r="T34" s="454"/>
      <c r="U34" s="454"/>
      <c r="V34" s="457"/>
      <c r="W34" s="526"/>
      <c r="X34" s="451"/>
    </row>
    <row r="35" ht="18.75" customHeight="1">
      <c r="A35" s="451"/>
      <c r="B35" s="452"/>
      <c r="C35" s="452"/>
      <c r="D35" s="452"/>
      <c r="E35" s="452"/>
      <c r="F35" s="459"/>
      <c r="G35" s="459"/>
      <c r="H35" s="452"/>
      <c r="I35" s="465"/>
      <c r="J35" s="465"/>
      <c r="K35" s="454"/>
      <c r="L35" s="454"/>
      <c r="M35" s="454"/>
      <c r="N35" s="454"/>
      <c r="O35" s="451"/>
      <c r="P35" s="451"/>
      <c r="Q35" s="451"/>
      <c r="R35" s="454"/>
      <c r="S35" s="454"/>
      <c r="T35" s="454"/>
      <c r="U35" s="454"/>
      <c r="V35" s="457"/>
      <c r="W35" s="526"/>
      <c r="X35" s="451"/>
    </row>
    <row r="36" ht="18.75" customHeight="1">
      <c r="A36" s="451"/>
      <c r="B36" s="452"/>
      <c r="C36" s="452"/>
      <c r="D36" s="452"/>
      <c r="E36" s="452"/>
      <c r="F36" s="459"/>
      <c r="G36" s="459"/>
      <c r="H36" s="452"/>
      <c r="I36" s="465"/>
      <c r="J36" s="465"/>
      <c r="K36" s="454"/>
      <c r="L36" s="454"/>
      <c r="M36" s="454"/>
      <c r="N36" s="454"/>
      <c r="O36" s="451"/>
      <c r="P36" s="451"/>
      <c r="Q36" s="451"/>
      <c r="R36" s="454"/>
      <c r="S36" s="454"/>
      <c r="T36" s="454"/>
      <c r="U36" s="454"/>
      <c r="V36" s="457"/>
      <c r="W36" s="526"/>
      <c r="X36" s="451"/>
      <c r="Y36" s="454"/>
      <c r="Z36" s="454"/>
    </row>
    <row r="37" ht="18.75" customHeight="1">
      <c r="A37" s="451"/>
      <c r="B37" s="452"/>
      <c r="C37" s="452"/>
      <c r="D37" s="452"/>
      <c r="E37" s="452"/>
      <c r="F37" s="459"/>
      <c r="G37" s="459"/>
      <c r="H37" s="452"/>
      <c r="I37" s="465"/>
      <c r="J37" s="465"/>
      <c r="K37" s="454"/>
      <c r="L37" s="454"/>
      <c r="M37" s="454"/>
      <c r="N37" s="454"/>
      <c r="O37" s="451"/>
      <c r="P37" s="451"/>
      <c r="Q37" s="451"/>
      <c r="R37" s="454"/>
      <c r="S37" s="454"/>
      <c r="T37" s="454"/>
      <c r="U37" s="454"/>
      <c r="V37" s="457"/>
      <c r="W37" s="526"/>
      <c r="X37" s="451"/>
      <c r="Y37" s="454"/>
      <c r="Z37" s="454"/>
    </row>
    <row r="38" ht="18.75" customHeight="1">
      <c r="A38" s="451"/>
      <c r="B38" s="452"/>
      <c r="C38" s="452"/>
      <c r="D38" s="452"/>
      <c r="E38" s="452"/>
      <c r="F38" s="459"/>
      <c r="G38" s="459"/>
      <c r="H38" s="452"/>
      <c r="I38" s="465"/>
      <c r="J38" s="465"/>
      <c r="K38" s="454"/>
      <c r="L38" s="454"/>
      <c r="M38" s="454"/>
      <c r="N38" s="454"/>
      <c r="O38" s="451"/>
      <c r="P38" s="451"/>
      <c r="Q38" s="451"/>
      <c r="R38" s="454"/>
      <c r="S38" s="454"/>
      <c r="T38" s="454"/>
      <c r="U38" s="454"/>
      <c r="V38" s="457"/>
      <c r="W38" s="526"/>
      <c r="X38" s="451"/>
      <c r="Y38" s="454"/>
      <c r="Z38" s="454"/>
    </row>
    <row r="39" ht="18.75" customHeight="1">
      <c r="A39" s="451"/>
      <c r="B39" s="452"/>
      <c r="C39" s="452"/>
      <c r="D39" s="452"/>
      <c r="E39" s="452"/>
      <c r="F39" s="459"/>
      <c r="G39" s="459"/>
      <c r="H39" s="452"/>
      <c r="I39" s="465"/>
      <c r="J39" s="465"/>
      <c r="K39" s="454"/>
      <c r="L39" s="454"/>
      <c r="M39" s="454"/>
      <c r="N39" s="454"/>
      <c r="O39" s="451"/>
      <c r="P39" s="451"/>
      <c r="Q39" s="451"/>
      <c r="R39" s="454"/>
      <c r="S39" s="454"/>
      <c r="T39" s="454"/>
      <c r="U39" s="454"/>
      <c r="V39" s="457"/>
      <c r="W39" s="526"/>
      <c r="X39" s="451"/>
      <c r="Y39" s="454"/>
      <c r="Z39" s="454"/>
    </row>
    <row r="40" ht="18.75" customHeight="1">
      <c r="A40" s="451"/>
      <c r="B40" s="452"/>
      <c r="C40" s="452"/>
      <c r="D40" s="452"/>
      <c r="E40" s="452"/>
      <c r="F40" s="459"/>
      <c r="G40" s="459"/>
      <c r="H40" s="452"/>
      <c r="I40" s="465"/>
      <c r="J40" s="465"/>
      <c r="K40" s="454"/>
      <c r="L40" s="454"/>
      <c r="M40" s="454"/>
      <c r="N40" s="454"/>
      <c r="O40" s="451"/>
      <c r="P40" s="451"/>
      <c r="Q40" s="451"/>
      <c r="R40" s="454"/>
      <c r="S40" s="454"/>
      <c r="T40" s="454"/>
      <c r="U40" s="454"/>
      <c r="V40" s="457"/>
      <c r="W40" s="526"/>
      <c r="X40" s="451"/>
      <c r="Y40" s="454"/>
      <c r="Z40" s="454"/>
    </row>
    <row r="41" ht="18.75" customHeight="1">
      <c r="A41" s="451"/>
      <c r="B41" s="452"/>
      <c r="C41" s="452"/>
      <c r="D41" s="452"/>
      <c r="E41" s="452"/>
      <c r="F41" s="459"/>
      <c r="G41" s="459"/>
      <c r="H41" s="452"/>
      <c r="I41" s="465"/>
      <c r="J41" s="465"/>
      <c r="K41" s="454"/>
      <c r="L41" s="454"/>
      <c r="M41" s="454"/>
      <c r="N41" s="454"/>
      <c r="O41" s="451"/>
      <c r="P41" s="451"/>
      <c r="Q41" s="451"/>
      <c r="R41" s="454"/>
      <c r="S41" s="454"/>
      <c r="T41" s="454"/>
      <c r="U41" s="454"/>
      <c r="V41" s="457"/>
      <c r="W41" s="526"/>
      <c r="X41" s="451"/>
      <c r="Y41" s="454"/>
      <c r="Z41" s="454"/>
    </row>
    <row r="42" ht="18.75" customHeight="1">
      <c r="A42" s="451"/>
      <c r="B42" s="452"/>
      <c r="C42" s="452"/>
      <c r="D42" s="452"/>
      <c r="E42" s="452"/>
      <c r="F42" s="459"/>
      <c r="G42" s="459"/>
      <c r="H42" s="452"/>
      <c r="I42" s="465"/>
      <c r="J42" s="465"/>
      <c r="K42" s="454"/>
      <c r="L42" s="454"/>
      <c r="M42" s="454"/>
      <c r="N42" s="454"/>
      <c r="O42" s="451"/>
      <c r="P42" s="451"/>
      <c r="Q42" s="451"/>
      <c r="R42" s="454"/>
      <c r="S42" s="454"/>
      <c r="T42" s="454"/>
      <c r="U42" s="454"/>
      <c r="V42" s="457"/>
      <c r="W42" s="526"/>
      <c r="X42" s="451"/>
      <c r="Y42" s="454"/>
      <c r="Z42" s="454"/>
    </row>
    <row r="43" ht="18.75" customHeight="1">
      <c r="A43" s="451"/>
      <c r="B43" s="452"/>
      <c r="C43" s="452"/>
      <c r="D43" s="452"/>
      <c r="E43" s="452"/>
      <c r="F43" s="459"/>
      <c r="G43" s="459"/>
      <c r="H43" s="452"/>
      <c r="I43" s="465"/>
      <c r="J43" s="465"/>
      <c r="K43" s="454"/>
      <c r="L43" s="454"/>
      <c r="M43" s="454"/>
      <c r="N43" s="454"/>
      <c r="O43" s="451"/>
      <c r="P43" s="451"/>
      <c r="Q43" s="451"/>
      <c r="R43" s="454"/>
      <c r="S43" s="454"/>
      <c r="T43" s="454"/>
      <c r="U43" s="454"/>
      <c r="V43" s="457"/>
      <c r="W43" s="526"/>
      <c r="X43" s="451"/>
      <c r="Y43" s="454"/>
      <c r="Z43" s="454"/>
    </row>
    <row r="44" ht="18.75" customHeight="1">
      <c r="A44" s="451"/>
      <c r="B44" s="452"/>
      <c r="C44" s="452"/>
      <c r="D44" s="452"/>
      <c r="E44" s="452"/>
      <c r="F44" s="459"/>
      <c r="G44" s="459"/>
      <c r="H44" s="452"/>
      <c r="I44" s="465"/>
      <c r="J44" s="465"/>
      <c r="K44" s="454"/>
      <c r="L44" s="454"/>
      <c r="M44" s="454"/>
      <c r="N44" s="454"/>
      <c r="O44" s="451"/>
      <c r="P44" s="451"/>
      <c r="Q44" s="451"/>
      <c r="R44" s="454"/>
      <c r="S44" s="454"/>
      <c r="T44" s="454"/>
      <c r="U44" s="454"/>
      <c r="V44" s="457"/>
      <c r="W44" s="526"/>
      <c r="X44" s="451"/>
      <c r="Y44" s="454"/>
      <c r="Z44" s="454"/>
    </row>
    <row r="45" ht="18.75" customHeight="1">
      <c r="A45" s="451"/>
      <c r="B45" s="452"/>
      <c r="C45" s="452"/>
      <c r="D45" s="452"/>
      <c r="E45" s="452"/>
      <c r="F45" s="459"/>
      <c r="G45" s="459"/>
      <c r="H45" s="452"/>
      <c r="I45" s="465"/>
      <c r="J45" s="465"/>
      <c r="K45" s="454"/>
      <c r="L45" s="454"/>
      <c r="M45" s="454"/>
      <c r="N45" s="454"/>
      <c r="O45" s="451"/>
      <c r="P45" s="451"/>
      <c r="Q45" s="451"/>
      <c r="R45" s="454"/>
      <c r="S45" s="454"/>
      <c r="T45" s="454"/>
      <c r="U45" s="454"/>
      <c r="V45" s="457"/>
      <c r="W45" s="526"/>
      <c r="X45" s="451"/>
      <c r="Y45" s="454"/>
      <c r="Z45" s="454"/>
    </row>
    <row r="46" ht="18.75" customHeight="1">
      <c r="A46" s="451"/>
      <c r="B46" s="452"/>
      <c r="C46" s="452"/>
      <c r="D46" s="452"/>
      <c r="E46" s="452"/>
      <c r="F46" s="459"/>
      <c r="G46" s="459"/>
      <c r="H46" s="452"/>
      <c r="I46" s="465"/>
      <c r="J46" s="465"/>
      <c r="K46" s="454"/>
      <c r="L46" s="454"/>
      <c r="M46" s="454"/>
      <c r="N46" s="454"/>
      <c r="O46" s="451"/>
      <c r="P46" s="451"/>
      <c r="Q46" s="451"/>
      <c r="R46" s="454"/>
      <c r="S46" s="454"/>
      <c r="T46" s="454"/>
      <c r="U46" s="454"/>
      <c r="V46" s="457"/>
      <c r="W46" s="526"/>
      <c r="X46" s="451"/>
      <c r="Y46" s="454"/>
      <c r="Z46" s="454"/>
    </row>
    <row r="47" ht="18.75" customHeight="1">
      <c r="A47" s="451"/>
      <c r="B47" s="452"/>
      <c r="C47" s="452"/>
      <c r="D47" s="452"/>
      <c r="E47" s="452"/>
      <c r="F47" s="459"/>
      <c r="G47" s="459"/>
      <c r="H47" s="452"/>
      <c r="I47" s="465"/>
      <c r="J47" s="465"/>
      <c r="K47" s="454"/>
      <c r="L47" s="454"/>
      <c r="M47" s="454"/>
      <c r="N47" s="454"/>
      <c r="O47" s="451"/>
      <c r="P47" s="451"/>
      <c r="Q47" s="451"/>
      <c r="R47" s="454"/>
      <c r="S47" s="454"/>
      <c r="T47" s="454"/>
      <c r="U47" s="454"/>
      <c r="V47" s="457"/>
      <c r="W47" s="526"/>
      <c r="X47" s="451"/>
      <c r="Y47" s="454"/>
      <c r="Z47" s="454"/>
    </row>
    <row r="48" ht="18.75" customHeight="1">
      <c r="A48" s="451"/>
      <c r="B48" s="452"/>
      <c r="C48" s="452"/>
      <c r="D48" s="452"/>
      <c r="E48" s="452"/>
      <c r="F48" s="459"/>
      <c r="G48" s="459"/>
      <c r="H48" s="452"/>
      <c r="I48" s="465"/>
      <c r="J48" s="465"/>
      <c r="K48" s="454"/>
      <c r="L48" s="454"/>
      <c r="M48" s="454"/>
      <c r="N48" s="454"/>
      <c r="O48" s="451"/>
      <c r="P48" s="451"/>
      <c r="Q48" s="451"/>
      <c r="R48" s="454"/>
      <c r="S48" s="454"/>
      <c r="T48" s="454"/>
      <c r="U48" s="454"/>
      <c r="V48" s="457"/>
      <c r="W48" s="526"/>
      <c r="X48" s="451"/>
      <c r="Y48" s="454"/>
      <c r="Z48" s="454"/>
    </row>
    <row r="49" ht="18.75" customHeight="1">
      <c r="A49" s="451"/>
      <c r="B49" s="452"/>
      <c r="C49" s="452"/>
      <c r="D49" s="452"/>
      <c r="E49" s="452"/>
      <c r="F49" s="459"/>
      <c r="G49" s="459"/>
      <c r="H49" s="452"/>
      <c r="I49" s="465"/>
      <c r="J49" s="465"/>
      <c r="K49" s="454"/>
      <c r="L49" s="454"/>
      <c r="M49" s="454"/>
      <c r="N49" s="454"/>
      <c r="O49" s="451"/>
      <c r="P49" s="451"/>
      <c r="Q49" s="451"/>
      <c r="R49" s="454"/>
      <c r="S49" s="454"/>
      <c r="T49" s="454"/>
      <c r="U49" s="454"/>
      <c r="V49" s="457"/>
      <c r="W49" s="526"/>
      <c r="X49" s="451"/>
      <c r="Y49" s="454"/>
      <c r="Z49" s="454"/>
    </row>
    <row r="50" ht="18.75" customHeight="1">
      <c r="A50" s="451"/>
      <c r="B50" s="452"/>
      <c r="C50" s="452"/>
      <c r="D50" s="452"/>
      <c r="E50" s="452"/>
      <c r="F50" s="459"/>
      <c r="G50" s="459"/>
      <c r="H50" s="452"/>
      <c r="I50" s="465"/>
      <c r="J50" s="465"/>
      <c r="K50" s="454"/>
      <c r="L50" s="454"/>
      <c r="M50" s="454"/>
      <c r="N50" s="454"/>
      <c r="O50" s="451"/>
      <c r="P50" s="451"/>
      <c r="Q50" s="451"/>
      <c r="R50" s="454"/>
      <c r="S50" s="454"/>
      <c r="T50" s="454"/>
      <c r="U50" s="454"/>
      <c r="V50" s="457"/>
      <c r="W50" s="526"/>
      <c r="X50" s="451"/>
      <c r="Y50" s="454"/>
      <c r="Z50" s="454"/>
    </row>
    <row r="51" ht="18.75" customHeight="1">
      <c r="A51" s="451"/>
      <c r="B51" s="452"/>
      <c r="C51" s="452"/>
      <c r="D51" s="452"/>
      <c r="E51" s="452"/>
      <c r="F51" s="459"/>
      <c r="G51" s="459"/>
      <c r="H51" s="452"/>
      <c r="I51" s="465"/>
      <c r="J51" s="465"/>
      <c r="K51" s="454"/>
      <c r="L51" s="454"/>
      <c r="M51" s="454"/>
      <c r="N51" s="454"/>
      <c r="O51" s="451"/>
      <c r="P51" s="451"/>
      <c r="Q51" s="451"/>
      <c r="R51" s="454"/>
      <c r="S51" s="454"/>
      <c r="T51" s="454"/>
      <c r="U51" s="454"/>
      <c r="V51" s="457"/>
      <c r="W51" s="526"/>
      <c r="X51" s="451"/>
      <c r="Y51" s="454"/>
      <c r="Z51" s="454"/>
    </row>
    <row r="52" ht="18.75" customHeight="1">
      <c r="A52" s="451"/>
      <c r="B52" s="452"/>
      <c r="C52" s="452"/>
      <c r="D52" s="452"/>
      <c r="E52" s="452"/>
      <c r="F52" s="459"/>
      <c r="G52" s="459"/>
      <c r="H52" s="452"/>
      <c r="I52" s="465"/>
      <c r="J52" s="465"/>
      <c r="K52" s="454"/>
      <c r="L52" s="454"/>
      <c r="M52" s="454"/>
      <c r="N52" s="454"/>
      <c r="O52" s="451"/>
      <c r="P52" s="451"/>
      <c r="Q52" s="451"/>
      <c r="R52" s="454"/>
      <c r="S52" s="454"/>
      <c r="T52" s="454"/>
      <c r="U52" s="454"/>
      <c r="V52" s="457"/>
      <c r="W52" s="526"/>
      <c r="X52" s="451"/>
      <c r="Y52" s="454"/>
      <c r="Z52" s="454"/>
    </row>
    <row r="53" ht="18.75" customHeight="1">
      <c r="A53" s="451"/>
      <c r="B53" s="452"/>
      <c r="C53" s="452"/>
      <c r="D53" s="452"/>
      <c r="E53" s="452"/>
      <c r="F53" s="459"/>
      <c r="G53" s="459"/>
      <c r="H53" s="452"/>
      <c r="I53" s="465"/>
      <c r="J53" s="465"/>
      <c r="K53" s="454"/>
      <c r="L53" s="454"/>
      <c r="M53" s="454"/>
      <c r="N53" s="454"/>
      <c r="O53" s="451"/>
      <c r="P53" s="451"/>
      <c r="Q53" s="451"/>
      <c r="R53" s="454"/>
      <c r="S53" s="454"/>
      <c r="T53" s="454"/>
      <c r="U53" s="454"/>
      <c r="V53" s="457"/>
      <c r="W53" s="526"/>
      <c r="X53" s="451"/>
      <c r="Y53" s="451"/>
      <c r="Z53" s="451"/>
    </row>
    <row r="54" ht="18.75" customHeight="1">
      <c r="A54" s="451"/>
      <c r="B54" s="452"/>
      <c r="C54" s="452"/>
      <c r="D54" s="452"/>
      <c r="E54" s="452"/>
      <c r="F54" s="459"/>
      <c r="G54" s="459"/>
      <c r="H54" s="452"/>
      <c r="I54" s="465"/>
      <c r="J54" s="465"/>
      <c r="K54" s="454"/>
      <c r="L54" s="454"/>
      <c r="M54" s="454"/>
      <c r="N54" s="454"/>
      <c r="O54" s="451"/>
      <c r="P54" s="451"/>
      <c r="Q54" s="451"/>
      <c r="R54" s="454"/>
      <c r="S54" s="454"/>
      <c r="T54" s="454"/>
      <c r="U54" s="454"/>
      <c r="V54" s="457"/>
      <c r="W54" s="526"/>
      <c r="X54" s="451"/>
      <c r="Y54" s="451"/>
      <c r="Z54" s="451"/>
    </row>
    <row r="55" ht="18.75" customHeight="1">
      <c r="A55" s="451"/>
      <c r="B55" s="452"/>
      <c r="C55" s="452"/>
      <c r="D55" s="452"/>
      <c r="E55" s="452"/>
      <c r="F55" s="459"/>
      <c r="G55" s="459"/>
      <c r="H55" s="452"/>
      <c r="I55" s="465"/>
      <c r="J55" s="465"/>
      <c r="K55" s="454"/>
      <c r="L55" s="454"/>
      <c r="M55" s="454"/>
      <c r="N55" s="454"/>
      <c r="O55" s="451"/>
      <c r="P55" s="451"/>
      <c r="Q55" s="451"/>
      <c r="R55" s="454"/>
      <c r="S55" s="454"/>
      <c r="T55" s="454"/>
      <c r="U55" s="454"/>
      <c r="V55" s="457"/>
      <c r="W55" s="526"/>
      <c r="X55" s="451"/>
      <c r="Y55" s="451"/>
      <c r="Z55" s="451"/>
    </row>
    <row r="56" ht="18.75" customHeight="1">
      <c r="A56" s="451"/>
      <c r="B56" s="452"/>
      <c r="C56" s="452"/>
      <c r="D56" s="452"/>
      <c r="E56" s="452"/>
      <c r="F56" s="459"/>
      <c r="G56" s="459"/>
      <c r="H56" s="452"/>
      <c r="I56" s="465"/>
      <c r="J56" s="465"/>
      <c r="K56" s="454"/>
      <c r="L56" s="454"/>
      <c r="M56" s="454"/>
      <c r="N56" s="454"/>
      <c r="O56" s="451"/>
      <c r="P56" s="451"/>
      <c r="Q56" s="451"/>
      <c r="R56" s="454"/>
      <c r="S56" s="454"/>
      <c r="T56" s="454"/>
      <c r="U56" s="454"/>
      <c r="V56" s="457"/>
      <c r="W56" s="526"/>
      <c r="X56" s="451"/>
      <c r="Y56" s="451"/>
      <c r="Z56" s="451"/>
    </row>
    <row r="57" ht="18.75" customHeight="1">
      <c r="A57" s="451"/>
      <c r="B57" s="452"/>
      <c r="C57" s="452"/>
      <c r="D57" s="452"/>
      <c r="E57" s="452"/>
      <c r="F57" s="459"/>
      <c r="G57" s="459"/>
      <c r="H57" s="452"/>
      <c r="I57" s="465"/>
      <c r="J57" s="465"/>
      <c r="K57" s="454"/>
      <c r="L57" s="454"/>
      <c r="M57" s="454"/>
      <c r="N57" s="454"/>
      <c r="O57" s="451"/>
      <c r="P57" s="451"/>
      <c r="Q57" s="451"/>
      <c r="R57" s="454"/>
      <c r="S57" s="454"/>
      <c r="T57" s="454"/>
      <c r="U57" s="454"/>
      <c r="V57" s="457"/>
      <c r="W57" s="526"/>
      <c r="X57" s="451"/>
      <c r="Y57" s="451"/>
      <c r="Z57" s="451"/>
    </row>
    <row r="58" ht="18.75" customHeight="1">
      <c r="A58" s="451"/>
      <c r="B58" s="452"/>
      <c r="C58" s="452"/>
      <c r="D58" s="452"/>
      <c r="E58" s="452"/>
      <c r="F58" s="459"/>
      <c r="G58" s="459"/>
      <c r="H58" s="452"/>
      <c r="I58" s="465"/>
      <c r="J58" s="465"/>
      <c r="K58" s="454"/>
      <c r="L58" s="454"/>
      <c r="M58" s="454"/>
      <c r="N58" s="454"/>
      <c r="O58" s="451"/>
      <c r="P58" s="451"/>
      <c r="Q58" s="451"/>
      <c r="R58" s="454"/>
      <c r="S58" s="454"/>
      <c r="T58" s="454"/>
      <c r="U58" s="454"/>
      <c r="V58" s="457"/>
      <c r="W58" s="526"/>
      <c r="X58" s="451"/>
      <c r="Y58" s="451"/>
      <c r="Z58" s="451"/>
    </row>
    <row r="59" ht="18.75" customHeight="1">
      <c r="A59" s="451"/>
      <c r="B59" s="452"/>
      <c r="C59" s="452"/>
      <c r="D59" s="452"/>
      <c r="E59" s="452"/>
      <c r="F59" s="459"/>
      <c r="G59" s="459"/>
      <c r="H59" s="452"/>
      <c r="I59" s="465"/>
      <c r="J59" s="465"/>
      <c r="K59" s="454"/>
      <c r="L59" s="454"/>
      <c r="M59" s="454"/>
      <c r="N59" s="454"/>
      <c r="O59" s="451"/>
      <c r="P59" s="451"/>
      <c r="Q59" s="451"/>
      <c r="R59" s="454"/>
      <c r="S59" s="454"/>
      <c r="T59" s="454"/>
      <c r="U59" s="454"/>
      <c r="V59" s="457"/>
      <c r="W59" s="526"/>
      <c r="X59" s="451"/>
      <c r="Y59" s="451"/>
      <c r="Z59" s="451"/>
    </row>
    <row r="60" ht="18.75" customHeight="1">
      <c r="A60" s="451"/>
      <c r="B60" s="452"/>
      <c r="C60" s="452"/>
      <c r="D60" s="452"/>
      <c r="E60" s="452"/>
      <c r="F60" s="459"/>
      <c r="G60" s="459"/>
      <c r="H60" s="452"/>
      <c r="I60" s="465"/>
      <c r="J60" s="465"/>
      <c r="K60" s="454"/>
      <c r="L60" s="454"/>
      <c r="M60" s="454"/>
      <c r="N60" s="454"/>
      <c r="O60" s="451"/>
      <c r="P60" s="451"/>
      <c r="Q60" s="451"/>
      <c r="R60" s="454"/>
      <c r="S60" s="454"/>
      <c r="T60" s="454"/>
      <c r="U60" s="454"/>
      <c r="V60" s="457"/>
      <c r="W60" s="526"/>
      <c r="X60" s="451"/>
      <c r="Y60" s="451"/>
      <c r="Z60" s="451"/>
    </row>
    <row r="61" ht="18.75" customHeight="1">
      <c r="A61" s="451"/>
      <c r="B61" s="452"/>
      <c r="C61" s="452"/>
      <c r="D61" s="452"/>
      <c r="E61" s="452"/>
      <c r="F61" s="459"/>
      <c r="G61" s="459"/>
      <c r="H61" s="452"/>
      <c r="I61" s="465"/>
      <c r="J61" s="465"/>
      <c r="K61" s="454"/>
      <c r="L61" s="454"/>
      <c r="M61" s="454"/>
      <c r="N61" s="454"/>
      <c r="O61" s="451"/>
      <c r="P61" s="451"/>
      <c r="Q61" s="451"/>
      <c r="R61" s="454"/>
      <c r="S61" s="454"/>
      <c r="T61" s="454"/>
      <c r="U61" s="454"/>
      <c r="V61" s="457"/>
      <c r="W61" s="526"/>
      <c r="X61" s="451"/>
      <c r="Y61" s="451"/>
      <c r="Z61" s="451"/>
    </row>
    <row r="62" ht="18.75" customHeight="1">
      <c r="A62" s="451"/>
      <c r="B62" s="452"/>
      <c r="C62" s="452"/>
      <c r="D62" s="452"/>
      <c r="E62" s="452"/>
      <c r="F62" s="459"/>
      <c r="G62" s="459"/>
      <c r="H62" s="452"/>
      <c r="I62" s="465"/>
      <c r="J62" s="465"/>
      <c r="K62" s="454"/>
      <c r="L62" s="454"/>
      <c r="M62" s="454"/>
      <c r="N62" s="454"/>
      <c r="O62" s="451"/>
      <c r="P62" s="451"/>
      <c r="Q62" s="451"/>
      <c r="R62" s="454"/>
      <c r="S62" s="454"/>
      <c r="T62" s="454"/>
      <c r="U62" s="454"/>
      <c r="V62" s="457"/>
      <c r="W62" s="526"/>
      <c r="X62" s="451"/>
      <c r="Y62" s="451"/>
      <c r="Z62" s="451"/>
    </row>
    <row r="63" ht="18.75" customHeight="1">
      <c r="A63" s="451"/>
      <c r="B63" s="452"/>
      <c r="C63" s="452"/>
      <c r="D63" s="452"/>
      <c r="E63" s="452"/>
      <c r="F63" s="459"/>
      <c r="G63" s="459"/>
      <c r="H63" s="452"/>
      <c r="I63" s="465"/>
      <c r="J63" s="465"/>
      <c r="K63" s="454"/>
      <c r="L63" s="454"/>
      <c r="M63" s="454"/>
      <c r="N63" s="454"/>
      <c r="O63" s="451"/>
      <c r="P63" s="451"/>
      <c r="Q63" s="451"/>
      <c r="R63" s="454"/>
      <c r="S63" s="454"/>
      <c r="T63" s="454"/>
      <c r="U63" s="454"/>
      <c r="V63" s="457"/>
      <c r="W63" s="526"/>
      <c r="X63" s="451"/>
      <c r="Y63" s="451"/>
      <c r="Z63" s="451"/>
    </row>
    <row r="64" ht="18.75" customHeight="1">
      <c r="A64" s="451"/>
      <c r="B64" s="452"/>
      <c r="C64" s="452"/>
      <c r="D64" s="452"/>
      <c r="E64" s="452"/>
      <c r="F64" s="459"/>
      <c r="G64" s="459"/>
      <c r="H64" s="452"/>
      <c r="I64" s="465"/>
      <c r="J64" s="465"/>
      <c r="K64" s="454"/>
      <c r="L64" s="454"/>
      <c r="M64" s="454"/>
      <c r="N64" s="454"/>
      <c r="O64" s="451"/>
      <c r="P64" s="451"/>
      <c r="Q64" s="451"/>
      <c r="R64" s="454"/>
      <c r="S64" s="454"/>
      <c r="T64" s="454"/>
      <c r="U64" s="454"/>
      <c r="V64" s="457"/>
      <c r="W64" s="526"/>
      <c r="X64" s="451"/>
      <c r="Y64" s="451"/>
      <c r="Z64" s="451"/>
    </row>
    <row r="65" ht="18.75" customHeight="1">
      <c r="A65" s="451"/>
      <c r="B65" s="452"/>
      <c r="C65" s="452"/>
      <c r="D65" s="452"/>
      <c r="E65" s="452"/>
      <c r="F65" s="459"/>
      <c r="G65" s="459"/>
      <c r="H65" s="452"/>
      <c r="I65" s="465"/>
      <c r="J65" s="465"/>
      <c r="K65" s="454"/>
      <c r="L65" s="454"/>
      <c r="M65" s="454"/>
      <c r="N65" s="454"/>
      <c r="O65" s="451"/>
      <c r="P65" s="451"/>
      <c r="Q65" s="451"/>
      <c r="R65" s="454"/>
      <c r="S65" s="454"/>
      <c r="T65" s="454"/>
      <c r="U65" s="454"/>
      <c r="V65" s="457"/>
      <c r="W65" s="526"/>
      <c r="X65" s="451"/>
      <c r="Y65" s="451"/>
      <c r="Z65" s="451"/>
    </row>
    <row r="66" ht="18.75" customHeight="1">
      <c r="A66" s="451"/>
      <c r="B66" s="452"/>
      <c r="C66" s="452"/>
      <c r="D66" s="452"/>
      <c r="E66" s="452"/>
      <c r="F66" s="459"/>
      <c r="G66" s="459"/>
      <c r="H66" s="452"/>
      <c r="I66" s="465"/>
      <c r="J66" s="465"/>
      <c r="K66" s="454"/>
      <c r="L66" s="454"/>
      <c r="M66" s="454"/>
      <c r="N66" s="454"/>
      <c r="O66" s="451"/>
      <c r="P66" s="451"/>
      <c r="Q66" s="451"/>
      <c r="R66" s="454"/>
      <c r="S66" s="454"/>
      <c r="T66" s="454"/>
      <c r="U66" s="454"/>
      <c r="V66" s="457"/>
      <c r="W66" s="526"/>
      <c r="X66" s="451"/>
      <c r="Y66" s="451"/>
      <c r="Z66" s="451"/>
    </row>
    <row r="67" ht="18.75" customHeight="1">
      <c r="A67" s="451"/>
      <c r="B67" s="452"/>
      <c r="C67" s="452"/>
      <c r="D67" s="452"/>
      <c r="E67" s="452"/>
      <c r="F67" s="459"/>
      <c r="G67" s="459"/>
      <c r="H67" s="452"/>
      <c r="I67" s="465"/>
      <c r="J67" s="465"/>
      <c r="K67" s="454"/>
      <c r="L67" s="454"/>
      <c r="M67" s="454"/>
      <c r="N67" s="454"/>
      <c r="O67" s="451"/>
      <c r="P67" s="451"/>
      <c r="Q67" s="451"/>
      <c r="R67" s="454"/>
      <c r="S67" s="454"/>
      <c r="T67" s="454"/>
      <c r="U67" s="454"/>
      <c r="V67" s="457"/>
      <c r="W67" s="526"/>
      <c r="X67" s="451"/>
      <c r="Y67" s="451"/>
      <c r="Z67" s="451"/>
    </row>
    <row r="68" ht="18.75" customHeight="1">
      <c r="A68" s="451"/>
      <c r="B68" s="452"/>
      <c r="C68" s="452"/>
      <c r="D68" s="452"/>
      <c r="E68" s="452"/>
      <c r="F68" s="459"/>
      <c r="G68" s="459"/>
      <c r="H68" s="452"/>
      <c r="I68" s="465"/>
      <c r="J68" s="465"/>
      <c r="K68" s="454"/>
      <c r="L68" s="454"/>
      <c r="M68" s="454"/>
      <c r="N68" s="454"/>
      <c r="O68" s="451"/>
      <c r="P68" s="451"/>
      <c r="Q68" s="451"/>
      <c r="R68" s="454"/>
      <c r="S68" s="454"/>
      <c r="T68" s="454"/>
      <c r="U68" s="454"/>
      <c r="V68" s="457"/>
      <c r="W68" s="526"/>
      <c r="X68" s="451"/>
      <c r="Y68" s="451"/>
      <c r="Z68" s="451"/>
    </row>
    <row r="69" ht="18.75" customHeight="1">
      <c r="A69" s="451"/>
      <c r="B69" s="452"/>
      <c r="C69" s="452"/>
      <c r="D69" s="452"/>
      <c r="E69" s="452"/>
      <c r="F69" s="459"/>
      <c r="G69" s="459"/>
      <c r="H69" s="452"/>
      <c r="I69" s="465"/>
      <c r="J69" s="465"/>
      <c r="K69" s="454"/>
      <c r="L69" s="454"/>
      <c r="M69" s="454"/>
      <c r="N69" s="454"/>
      <c r="O69" s="451"/>
      <c r="P69" s="451"/>
      <c r="Q69" s="451"/>
      <c r="R69" s="454"/>
      <c r="S69" s="454"/>
      <c r="T69" s="454"/>
      <c r="U69" s="454"/>
      <c r="V69" s="457"/>
      <c r="W69" s="526"/>
      <c r="X69" s="451"/>
      <c r="Y69" s="451"/>
      <c r="Z69" s="451"/>
    </row>
    <row r="70" ht="18.75" customHeight="1">
      <c r="A70" s="451"/>
      <c r="B70" s="452"/>
      <c r="C70" s="452"/>
      <c r="D70" s="452"/>
      <c r="E70" s="452"/>
      <c r="F70" s="459"/>
      <c r="G70" s="459"/>
      <c r="H70" s="452"/>
      <c r="I70" s="465"/>
      <c r="J70" s="465"/>
      <c r="K70" s="454"/>
      <c r="L70" s="454"/>
      <c r="M70" s="454"/>
      <c r="N70" s="454"/>
      <c r="O70" s="451"/>
      <c r="P70" s="451"/>
      <c r="Q70" s="451"/>
      <c r="R70" s="454"/>
      <c r="S70" s="454"/>
      <c r="T70" s="454"/>
      <c r="U70" s="454"/>
      <c r="V70" s="457"/>
      <c r="W70" s="526"/>
      <c r="X70" s="451"/>
      <c r="Y70" s="451"/>
      <c r="Z70" s="451"/>
    </row>
    <row r="71" ht="18.75" customHeight="1">
      <c r="A71" s="451"/>
      <c r="B71" s="452"/>
      <c r="C71" s="452"/>
      <c r="D71" s="452"/>
      <c r="E71" s="452"/>
      <c r="F71" s="459"/>
      <c r="G71" s="459"/>
      <c r="H71" s="452"/>
      <c r="I71" s="465"/>
      <c r="J71" s="465"/>
      <c r="K71" s="454"/>
      <c r="L71" s="454"/>
      <c r="M71" s="454"/>
      <c r="N71" s="454"/>
      <c r="O71" s="451"/>
      <c r="P71" s="451"/>
      <c r="Q71" s="451"/>
      <c r="R71" s="454"/>
      <c r="S71" s="454"/>
      <c r="T71" s="454"/>
      <c r="U71" s="454"/>
      <c r="V71" s="457"/>
      <c r="W71" s="526"/>
      <c r="X71" s="451"/>
      <c r="Y71" s="451"/>
      <c r="Z71" s="451"/>
    </row>
    <row r="72" ht="18.75" customHeight="1">
      <c r="A72" s="451"/>
      <c r="B72" s="452"/>
      <c r="C72" s="452"/>
      <c r="D72" s="452"/>
      <c r="E72" s="452"/>
      <c r="F72" s="459"/>
      <c r="G72" s="459"/>
      <c r="H72" s="452"/>
      <c r="I72" s="465"/>
      <c r="J72" s="465"/>
      <c r="K72" s="454"/>
      <c r="L72" s="454"/>
      <c r="M72" s="454"/>
      <c r="N72" s="454"/>
      <c r="O72" s="451"/>
      <c r="P72" s="451"/>
      <c r="Q72" s="451"/>
      <c r="R72" s="454"/>
      <c r="S72" s="454"/>
      <c r="T72" s="454"/>
      <c r="U72" s="454"/>
      <c r="V72" s="457"/>
      <c r="W72" s="526"/>
      <c r="X72" s="451"/>
      <c r="Y72" s="451"/>
      <c r="Z72" s="451"/>
    </row>
    <row r="73" ht="18.75" customHeight="1">
      <c r="A73" s="451"/>
      <c r="B73" s="452"/>
      <c r="C73" s="452"/>
      <c r="D73" s="452"/>
      <c r="E73" s="452"/>
      <c r="F73" s="459"/>
      <c r="G73" s="459"/>
      <c r="H73" s="452"/>
      <c r="I73" s="465"/>
      <c r="J73" s="465"/>
      <c r="K73" s="454"/>
      <c r="L73" s="454"/>
      <c r="M73" s="454"/>
      <c r="N73" s="454"/>
      <c r="O73" s="451"/>
      <c r="P73" s="451"/>
      <c r="Q73" s="451"/>
      <c r="R73" s="454"/>
      <c r="S73" s="454"/>
      <c r="T73" s="454"/>
      <c r="U73" s="454"/>
      <c r="V73" s="457"/>
      <c r="W73" s="526"/>
      <c r="X73" s="451"/>
      <c r="Y73" s="451"/>
      <c r="Z73" s="451"/>
    </row>
    <row r="74" ht="18.75" customHeight="1">
      <c r="A74" s="451"/>
      <c r="B74" s="452"/>
      <c r="C74" s="452"/>
      <c r="D74" s="452"/>
      <c r="E74" s="452"/>
      <c r="F74" s="459"/>
      <c r="G74" s="459"/>
      <c r="H74" s="452"/>
      <c r="I74" s="465"/>
      <c r="J74" s="465"/>
      <c r="K74" s="454"/>
      <c r="L74" s="454"/>
      <c r="M74" s="454"/>
      <c r="N74" s="454"/>
      <c r="O74" s="451"/>
      <c r="P74" s="451"/>
      <c r="Q74" s="451"/>
      <c r="R74" s="454"/>
      <c r="S74" s="454"/>
      <c r="T74" s="454"/>
      <c r="U74" s="454"/>
      <c r="V74" s="457"/>
      <c r="W74" s="526"/>
      <c r="X74" s="451"/>
      <c r="Y74" s="451"/>
      <c r="Z74" s="451"/>
    </row>
    <row r="75" ht="18.75" customHeight="1">
      <c r="A75" s="451"/>
      <c r="B75" s="452"/>
      <c r="C75" s="452"/>
      <c r="D75" s="452"/>
      <c r="E75" s="452"/>
      <c r="F75" s="459"/>
      <c r="G75" s="459"/>
      <c r="H75" s="452"/>
      <c r="I75" s="465"/>
      <c r="J75" s="465"/>
      <c r="K75" s="454"/>
      <c r="L75" s="454"/>
      <c r="M75" s="454"/>
      <c r="N75" s="454"/>
      <c r="O75" s="451"/>
      <c r="P75" s="451"/>
      <c r="Q75" s="451"/>
      <c r="R75" s="454"/>
      <c r="S75" s="454"/>
      <c r="T75" s="454"/>
      <c r="U75" s="454"/>
      <c r="V75" s="457"/>
      <c r="W75" s="526"/>
      <c r="X75" s="451"/>
      <c r="Y75" s="451"/>
      <c r="Z75" s="451"/>
    </row>
    <row r="76" ht="18.75" customHeight="1">
      <c r="A76" s="451"/>
      <c r="B76" s="452"/>
      <c r="C76" s="452"/>
      <c r="D76" s="452"/>
      <c r="E76" s="452"/>
      <c r="F76" s="459"/>
      <c r="G76" s="459"/>
      <c r="H76" s="452"/>
      <c r="I76" s="465"/>
      <c r="J76" s="465"/>
      <c r="K76" s="454"/>
      <c r="L76" s="454"/>
      <c r="M76" s="454"/>
      <c r="N76" s="454"/>
      <c r="O76" s="451"/>
      <c r="P76" s="451"/>
      <c r="Q76" s="451"/>
      <c r="R76" s="454"/>
      <c r="S76" s="454"/>
      <c r="T76" s="454"/>
      <c r="U76" s="454"/>
      <c r="V76" s="457"/>
      <c r="W76" s="526"/>
      <c r="X76" s="451"/>
      <c r="Y76" s="451"/>
      <c r="Z76" s="451"/>
    </row>
    <row r="77" ht="18.75" customHeight="1">
      <c r="A77" s="451"/>
      <c r="B77" s="452"/>
      <c r="C77" s="452"/>
      <c r="D77" s="452"/>
      <c r="E77" s="452"/>
      <c r="F77" s="459"/>
      <c r="G77" s="459"/>
      <c r="H77" s="452"/>
      <c r="I77" s="465"/>
      <c r="J77" s="465"/>
      <c r="K77" s="454"/>
      <c r="L77" s="454"/>
      <c r="M77" s="454"/>
      <c r="N77" s="454"/>
      <c r="O77" s="451"/>
      <c r="P77" s="451"/>
      <c r="Q77" s="451"/>
      <c r="R77" s="454"/>
      <c r="S77" s="454"/>
      <c r="T77" s="454"/>
      <c r="U77" s="454"/>
      <c r="V77" s="457"/>
      <c r="W77" s="526"/>
      <c r="X77" s="451"/>
      <c r="Y77" s="451"/>
      <c r="Z77" s="451"/>
    </row>
    <row r="78" ht="18.75" customHeight="1">
      <c r="A78" s="451"/>
      <c r="B78" s="452"/>
      <c r="C78" s="452"/>
      <c r="D78" s="452"/>
      <c r="E78" s="452"/>
      <c r="F78" s="459"/>
      <c r="G78" s="459"/>
      <c r="H78" s="452"/>
      <c r="I78" s="465"/>
      <c r="J78" s="465"/>
      <c r="K78" s="454"/>
      <c r="L78" s="454"/>
      <c r="M78" s="454"/>
      <c r="N78" s="454"/>
      <c r="O78" s="451"/>
      <c r="P78" s="451"/>
      <c r="Q78" s="451"/>
      <c r="R78" s="454"/>
      <c r="S78" s="454"/>
      <c r="T78" s="454"/>
      <c r="U78" s="454"/>
      <c r="V78" s="457"/>
      <c r="W78" s="526"/>
      <c r="X78" s="451"/>
      <c r="Y78" s="451"/>
      <c r="Z78" s="451"/>
    </row>
    <row r="79" ht="18.75" customHeight="1">
      <c r="A79" s="451"/>
      <c r="B79" s="452"/>
      <c r="C79" s="452"/>
      <c r="D79" s="452"/>
      <c r="E79" s="452"/>
      <c r="F79" s="459"/>
      <c r="G79" s="459"/>
      <c r="H79" s="452"/>
      <c r="I79" s="465"/>
      <c r="J79" s="465"/>
      <c r="K79" s="454"/>
      <c r="L79" s="454"/>
      <c r="M79" s="454"/>
      <c r="N79" s="454"/>
      <c r="O79" s="451"/>
      <c r="P79" s="451"/>
      <c r="Q79" s="451"/>
      <c r="R79" s="454"/>
      <c r="S79" s="454"/>
      <c r="T79" s="454"/>
      <c r="U79" s="454"/>
      <c r="V79" s="457"/>
      <c r="W79" s="526"/>
      <c r="X79" s="451"/>
      <c r="Y79" s="451"/>
      <c r="Z79" s="451"/>
    </row>
    <row r="80" ht="18.75" customHeight="1">
      <c r="A80" s="451"/>
      <c r="B80" s="452"/>
      <c r="C80" s="452"/>
      <c r="D80" s="452"/>
      <c r="E80" s="452"/>
      <c r="F80" s="459"/>
      <c r="G80" s="459"/>
      <c r="H80" s="452"/>
      <c r="I80" s="465"/>
      <c r="J80" s="465"/>
      <c r="K80" s="454"/>
      <c r="L80" s="454"/>
      <c r="M80" s="454"/>
      <c r="N80" s="454"/>
      <c r="O80" s="451"/>
      <c r="P80" s="451"/>
      <c r="Q80" s="451"/>
      <c r="R80" s="454"/>
      <c r="S80" s="454"/>
      <c r="T80" s="454"/>
      <c r="U80" s="454"/>
      <c r="V80" s="457"/>
      <c r="W80" s="526"/>
      <c r="X80" s="451"/>
      <c r="Y80" s="451"/>
      <c r="Z80" s="451"/>
    </row>
    <row r="81" ht="18.75" customHeight="1">
      <c r="A81" s="451"/>
      <c r="B81" s="452"/>
      <c r="C81" s="452"/>
      <c r="D81" s="452"/>
      <c r="E81" s="452"/>
      <c r="F81" s="459"/>
      <c r="G81" s="459"/>
      <c r="H81" s="452"/>
      <c r="I81" s="465"/>
      <c r="J81" s="465"/>
      <c r="K81" s="454"/>
      <c r="L81" s="454"/>
      <c r="M81" s="454"/>
      <c r="N81" s="454"/>
      <c r="O81" s="451"/>
      <c r="P81" s="451"/>
      <c r="Q81" s="451"/>
      <c r="R81" s="454"/>
      <c r="S81" s="454"/>
      <c r="T81" s="454"/>
      <c r="U81" s="454"/>
      <c r="V81" s="457"/>
      <c r="W81" s="526"/>
      <c r="X81" s="451"/>
      <c r="Y81" s="451"/>
      <c r="Z81" s="451"/>
    </row>
    <row r="82" ht="18.75" customHeight="1">
      <c r="A82" s="451"/>
      <c r="B82" s="452"/>
      <c r="C82" s="452"/>
      <c r="D82" s="452"/>
      <c r="E82" s="452"/>
      <c r="F82" s="459"/>
      <c r="G82" s="459"/>
      <c r="H82" s="452"/>
      <c r="I82" s="465"/>
      <c r="J82" s="465"/>
      <c r="K82" s="454"/>
      <c r="L82" s="454"/>
      <c r="M82" s="454"/>
      <c r="N82" s="454"/>
      <c r="O82" s="451"/>
      <c r="P82" s="451"/>
      <c r="Q82" s="451"/>
      <c r="R82" s="454"/>
      <c r="S82" s="454"/>
      <c r="T82" s="454"/>
      <c r="U82" s="454"/>
      <c r="V82" s="457"/>
      <c r="W82" s="526"/>
      <c r="X82" s="451"/>
      <c r="Y82" s="451"/>
      <c r="Z82" s="451"/>
    </row>
    <row r="83" ht="18.75" customHeight="1">
      <c r="A83" s="451"/>
      <c r="B83" s="452"/>
      <c r="C83" s="452"/>
      <c r="D83" s="452"/>
      <c r="E83" s="452"/>
      <c r="F83" s="459"/>
      <c r="G83" s="459"/>
      <c r="H83" s="452"/>
      <c r="I83" s="465"/>
      <c r="J83" s="465"/>
      <c r="K83" s="454"/>
      <c r="L83" s="454"/>
      <c r="M83" s="454"/>
      <c r="N83" s="454"/>
      <c r="O83" s="451"/>
      <c r="P83" s="451"/>
      <c r="Q83" s="451"/>
      <c r="R83" s="454"/>
      <c r="S83" s="454"/>
      <c r="T83" s="454"/>
      <c r="U83" s="454"/>
      <c r="V83" s="457"/>
      <c r="W83" s="526"/>
      <c r="X83" s="451"/>
      <c r="Y83" s="451"/>
      <c r="Z83" s="451"/>
    </row>
    <row r="84" ht="18.75" customHeight="1">
      <c r="A84" s="451"/>
      <c r="B84" s="452"/>
      <c r="C84" s="452"/>
      <c r="D84" s="452"/>
      <c r="E84" s="452"/>
      <c r="F84" s="459"/>
      <c r="G84" s="459"/>
      <c r="H84" s="452"/>
      <c r="I84" s="465"/>
      <c r="J84" s="465"/>
      <c r="K84" s="454"/>
      <c r="L84" s="454"/>
      <c r="M84" s="454"/>
      <c r="N84" s="454"/>
      <c r="O84" s="451"/>
      <c r="P84" s="451"/>
      <c r="Q84" s="451"/>
      <c r="R84" s="454"/>
      <c r="S84" s="454"/>
      <c r="T84" s="454"/>
      <c r="U84" s="454"/>
      <c r="V84" s="457"/>
      <c r="W84" s="526"/>
      <c r="X84" s="451"/>
      <c r="Y84" s="451"/>
      <c r="Z84" s="451"/>
    </row>
    <row r="85" ht="18.75" customHeight="1">
      <c r="A85" s="451"/>
      <c r="B85" s="452"/>
      <c r="C85" s="452"/>
      <c r="D85" s="452"/>
      <c r="E85" s="452"/>
      <c r="F85" s="459"/>
      <c r="G85" s="459"/>
      <c r="H85" s="452"/>
      <c r="I85" s="465"/>
      <c r="J85" s="465"/>
      <c r="K85" s="454"/>
      <c r="L85" s="454"/>
      <c r="M85" s="454"/>
      <c r="N85" s="454"/>
      <c r="O85" s="451"/>
      <c r="P85" s="451"/>
      <c r="Q85" s="451"/>
      <c r="R85" s="454"/>
      <c r="S85" s="454"/>
      <c r="T85" s="454"/>
      <c r="U85" s="454"/>
      <c r="V85" s="457"/>
      <c r="W85" s="526"/>
      <c r="X85" s="451"/>
      <c r="Y85" s="451"/>
      <c r="Z85" s="451"/>
    </row>
    <row r="86" ht="18.75" customHeight="1">
      <c r="A86" s="451"/>
      <c r="B86" s="452"/>
      <c r="C86" s="452"/>
      <c r="D86" s="452"/>
      <c r="E86" s="452"/>
      <c r="F86" s="459"/>
      <c r="G86" s="459"/>
      <c r="H86" s="452"/>
      <c r="I86" s="465"/>
      <c r="J86" s="465"/>
      <c r="K86" s="454"/>
      <c r="L86" s="454"/>
      <c r="M86" s="454"/>
      <c r="N86" s="454"/>
      <c r="O86" s="451"/>
      <c r="P86" s="451"/>
      <c r="Q86" s="451"/>
      <c r="R86" s="454"/>
      <c r="S86" s="454"/>
      <c r="T86" s="454"/>
      <c r="U86" s="454"/>
      <c r="V86" s="457"/>
      <c r="W86" s="526"/>
      <c r="X86" s="451"/>
      <c r="Y86" s="451"/>
      <c r="Z86" s="451"/>
    </row>
    <row r="87" ht="18.75" customHeight="1">
      <c r="A87" s="451"/>
      <c r="B87" s="452"/>
      <c r="C87" s="452"/>
      <c r="D87" s="452"/>
      <c r="E87" s="452"/>
      <c r="F87" s="459"/>
      <c r="G87" s="459"/>
      <c r="H87" s="452"/>
      <c r="I87" s="465"/>
      <c r="J87" s="465"/>
      <c r="K87" s="454"/>
      <c r="L87" s="454"/>
      <c r="M87" s="454"/>
      <c r="N87" s="454"/>
      <c r="O87" s="451"/>
      <c r="P87" s="451"/>
      <c r="Q87" s="451"/>
      <c r="R87" s="454"/>
      <c r="S87" s="454"/>
      <c r="T87" s="454"/>
      <c r="U87" s="454"/>
      <c r="V87" s="457"/>
      <c r="W87" s="526"/>
      <c r="X87" s="451"/>
      <c r="Y87" s="451"/>
      <c r="Z87" s="451"/>
    </row>
    <row r="88" ht="18.75" customHeight="1">
      <c r="A88" s="451"/>
      <c r="B88" s="452"/>
      <c r="C88" s="452"/>
      <c r="D88" s="452"/>
      <c r="E88" s="452"/>
      <c r="F88" s="459"/>
      <c r="G88" s="459"/>
      <c r="H88" s="452"/>
      <c r="I88" s="465"/>
      <c r="J88" s="465"/>
      <c r="K88" s="454"/>
      <c r="L88" s="454"/>
      <c r="M88" s="454"/>
      <c r="N88" s="454"/>
      <c r="O88" s="451"/>
      <c r="P88" s="451"/>
      <c r="Q88" s="451"/>
      <c r="R88" s="454"/>
      <c r="S88" s="454"/>
      <c r="T88" s="454"/>
      <c r="U88" s="454"/>
      <c r="V88" s="457"/>
      <c r="W88" s="526"/>
      <c r="X88" s="451"/>
      <c r="Y88" s="451"/>
      <c r="Z88" s="451"/>
    </row>
    <row r="89" ht="18.75" customHeight="1">
      <c r="A89" s="451"/>
      <c r="B89" s="452"/>
      <c r="C89" s="452"/>
      <c r="D89" s="452"/>
      <c r="E89" s="452"/>
      <c r="F89" s="459"/>
      <c r="G89" s="459"/>
      <c r="H89" s="452"/>
      <c r="I89" s="465"/>
      <c r="J89" s="465"/>
      <c r="K89" s="454"/>
      <c r="L89" s="454"/>
      <c r="M89" s="454"/>
      <c r="N89" s="454"/>
      <c r="O89" s="451"/>
      <c r="P89" s="451"/>
      <c r="Q89" s="451"/>
      <c r="R89" s="454"/>
      <c r="S89" s="454"/>
      <c r="T89" s="454"/>
      <c r="U89" s="454"/>
      <c r="V89" s="457"/>
      <c r="W89" s="526"/>
      <c r="X89" s="451"/>
      <c r="Y89" s="451"/>
      <c r="Z89" s="451"/>
    </row>
    <row r="90" ht="18.75" customHeight="1">
      <c r="A90" s="451"/>
      <c r="B90" s="452"/>
      <c r="C90" s="452"/>
      <c r="D90" s="452"/>
      <c r="E90" s="452"/>
      <c r="F90" s="459"/>
      <c r="G90" s="459"/>
      <c r="H90" s="452"/>
      <c r="I90" s="465"/>
      <c r="J90" s="465"/>
      <c r="K90" s="454"/>
      <c r="L90" s="454"/>
      <c r="M90" s="454"/>
      <c r="N90" s="454"/>
      <c r="O90" s="451"/>
      <c r="P90" s="451"/>
      <c r="Q90" s="451"/>
      <c r="R90" s="454"/>
      <c r="S90" s="454"/>
      <c r="T90" s="454"/>
      <c r="U90" s="454"/>
      <c r="V90" s="457"/>
      <c r="W90" s="526"/>
      <c r="X90" s="451"/>
      <c r="Y90" s="451"/>
      <c r="Z90" s="451"/>
    </row>
    <row r="91" ht="18.75" customHeight="1">
      <c r="A91" s="451"/>
      <c r="B91" s="452"/>
      <c r="C91" s="452"/>
      <c r="D91" s="452"/>
      <c r="E91" s="452"/>
      <c r="F91" s="459"/>
      <c r="G91" s="459"/>
      <c r="H91" s="452"/>
      <c r="I91" s="465"/>
      <c r="J91" s="465"/>
      <c r="K91" s="454"/>
      <c r="L91" s="454"/>
      <c r="M91" s="454"/>
      <c r="N91" s="454"/>
      <c r="O91" s="451"/>
      <c r="P91" s="451"/>
      <c r="Q91" s="451"/>
      <c r="R91" s="454"/>
      <c r="S91" s="454"/>
      <c r="T91" s="454"/>
      <c r="U91" s="454"/>
      <c r="V91" s="457"/>
      <c r="W91" s="526"/>
      <c r="X91" s="451"/>
      <c r="Y91" s="451"/>
      <c r="Z91" s="451"/>
    </row>
    <row r="92" ht="18.75" customHeight="1">
      <c r="A92" s="451"/>
      <c r="B92" s="452"/>
      <c r="C92" s="452"/>
      <c r="D92" s="452"/>
      <c r="E92" s="452"/>
      <c r="F92" s="459"/>
      <c r="G92" s="459"/>
      <c r="H92" s="452"/>
      <c r="I92" s="465"/>
      <c r="J92" s="465"/>
      <c r="K92" s="454"/>
      <c r="L92" s="454"/>
      <c r="M92" s="454"/>
      <c r="N92" s="454"/>
      <c r="O92" s="451"/>
      <c r="P92" s="451"/>
      <c r="Q92" s="451"/>
      <c r="R92" s="454"/>
      <c r="S92" s="454"/>
      <c r="T92" s="454"/>
      <c r="U92" s="454"/>
      <c r="V92" s="457"/>
      <c r="W92" s="526"/>
      <c r="X92" s="451"/>
      <c r="Y92" s="451"/>
      <c r="Z92" s="451"/>
    </row>
    <row r="93" ht="18.75" customHeight="1">
      <c r="A93" s="451"/>
      <c r="B93" s="452"/>
      <c r="C93" s="452"/>
      <c r="D93" s="452"/>
      <c r="E93" s="452"/>
      <c r="F93" s="459"/>
      <c r="G93" s="459"/>
      <c r="H93" s="452"/>
      <c r="I93" s="465"/>
      <c r="J93" s="465"/>
      <c r="K93" s="454"/>
      <c r="L93" s="454"/>
      <c r="M93" s="454"/>
      <c r="N93" s="454"/>
      <c r="O93" s="451"/>
      <c r="P93" s="451"/>
      <c r="Q93" s="451"/>
      <c r="R93" s="454"/>
      <c r="S93" s="454"/>
      <c r="T93" s="454"/>
      <c r="U93" s="454"/>
      <c r="V93" s="457"/>
      <c r="W93" s="526"/>
      <c r="X93" s="451"/>
      <c r="Y93" s="451"/>
      <c r="Z93" s="451"/>
    </row>
    <row r="94" ht="18.75" customHeight="1">
      <c r="A94" s="451"/>
      <c r="B94" s="452"/>
      <c r="C94" s="452"/>
      <c r="D94" s="452"/>
      <c r="E94" s="452"/>
      <c r="F94" s="459"/>
      <c r="G94" s="459"/>
      <c r="H94" s="452"/>
      <c r="I94" s="465"/>
      <c r="J94" s="465"/>
      <c r="K94" s="454"/>
      <c r="L94" s="454"/>
      <c r="M94" s="454"/>
      <c r="N94" s="454"/>
      <c r="O94" s="451"/>
      <c r="P94" s="451"/>
      <c r="Q94" s="451"/>
      <c r="R94" s="454"/>
      <c r="S94" s="454"/>
      <c r="T94" s="454"/>
      <c r="U94" s="454"/>
      <c r="V94" s="457"/>
      <c r="W94" s="526"/>
      <c r="X94" s="451"/>
      <c r="Y94" s="451"/>
      <c r="Z94" s="451"/>
    </row>
    <row r="95" ht="18.75" customHeight="1">
      <c r="A95" s="451"/>
      <c r="B95" s="452"/>
      <c r="C95" s="452"/>
      <c r="D95" s="452"/>
      <c r="E95" s="452"/>
      <c r="F95" s="459"/>
      <c r="G95" s="459"/>
      <c r="H95" s="452"/>
      <c r="I95" s="465"/>
      <c r="J95" s="465"/>
      <c r="K95" s="454"/>
      <c r="L95" s="454"/>
      <c r="M95" s="454"/>
      <c r="N95" s="454"/>
      <c r="O95" s="451"/>
      <c r="P95" s="451"/>
      <c r="Q95" s="451"/>
      <c r="R95" s="454"/>
      <c r="S95" s="454"/>
      <c r="T95" s="454"/>
      <c r="U95" s="454"/>
      <c r="V95" s="457"/>
      <c r="W95" s="526"/>
      <c r="X95" s="451"/>
      <c r="Y95" s="451"/>
      <c r="Z95" s="451"/>
    </row>
    <row r="96" ht="18.75" customHeight="1">
      <c r="A96" s="451"/>
      <c r="B96" s="452"/>
      <c r="C96" s="452"/>
      <c r="D96" s="452"/>
      <c r="E96" s="452"/>
      <c r="F96" s="459"/>
      <c r="G96" s="459"/>
      <c r="H96" s="452"/>
      <c r="I96" s="465"/>
      <c r="J96" s="465"/>
      <c r="K96" s="454"/>
      <c r="L96" s="454"/>
      <c r="M96" s="454"/>
      <c r="N96" s="454"/>
      <c r="O96" s="451"/>
      <c r="P96" s="451"/>
      <c r="Q96" s="451"/>
      <c r="R96" s="454"/>
      <c r="S96" s="454"/>
      <c r="T96" s="454"/>
      <c r="U96" s="454"/>
      <c r="V96" s="457"/>
      <c r="W96" s="526"/>
      <c r="X96" s="451"/>
      <c r="Y96" s="451"/>
      <c r="Z96" s="451"/>
    </row>
    <row r="97" ht="18.75" customHeight="1">
      <c r="A97" s="451"/>
      <c r="B97" s="452"/>
      <c r="C97" s="452"/>
      <c r="D97" s="452"/>
      <c r="E97" s="452"/>
      <c r="F97" s="459"/>
      <c r="G97" s="459"/>
      <c r="H97" s="452"/>
      <c r="I97" s="465"/>
      <c r="J97" s="465"/>
      <c r="K97" s="454"/>
      <c r="L97" s="454"/>
      <c r="M97" s="454"/>
      <c r="N97" s="454"/>
      <c r="O97" s="451"/>
      <c r="P97" s="451"/>
      <c r="Q97" s="451"/>
      <c r="R97" s="454"/>
      <c r="S97" s="454"/>
      <c r="T97" s="454"/>
      <c r="U97" s="454"/>
      <c r="V97" s="457"/>
      <c r="W97" s="526"/>
      <c r="X97" s="451"/>
      <c r="Y97" s="451"/>
      <c r="Z97" s="451"/>
    </row>
    <row r="98" ht="18.75" customHeight="1">
      <c r="A98" s="451"/>
      <c r="B98" s="452"/>
      <c r="C98" s="452"/>
      <c r="D98" s="452"/>
      <c r="E98" s="452"/>
      <c r="F98" s="459"/>
      <c r="G98" s="459"/>
      <c r="H98" s="452"/>
      <c r="I98" s="465"/>
      <c r="J98" s="465"/>
      <c r="K98" s="454"/>
      <c r="L98" s="454"/>
      <c r="M98" s="454"/>
      <c r="N98" s="454"/>
      <c r="O98" s="451"/>
      <c r="P98" s="451"/>
      <c r="Q98" s="451"/>
      <c r="R98" s="454"/>
      <c r="S98" s="454"/>
      <c r="T98" s="454"/>
      <c r="U98" s="454"/>
      <c r="V98" s="457"/>
      <c r="W98" s="526"/>
      <c r="X98" s="451"/>
      <c r="Y98" s="451"/>
      <c r="Z98" s="451"/>
    </row>
    <row r="99" ht="18.75" customHeight="1">
      <c r="A99" s="451"/>
      <c r="B99" s="452"/>
      <c r="C99" s="452"/>
      <c r="D99" s="452"/>
      <c r="E99" s="452"/>
      <c r="F99" s="459"/>
      <c r="G99" s="459"/>
      <c r="H99" s="452"/>
      <c r="I99" s="465"/>
      <c r="J99" s="465"/>
      <c r="K99" s="454"/>
      <c r="L99" s="454"/>
      <c r="M99" s="454"/>
      <c r="N99" s="454"/>
      <c r="O99" s="451"/>
      <c r="P99" s="451"/>
      <c r="Q99" s="451"/>
      <c r="R99" s="454"/>
      <c r="S99" s="454"/>
      <c r="T99" s="454"/>
      <c r="U99" s="454"/>
      <c r="V99" s="457"/>
      <c r="W99" s="526"/>
      <c r="X99" s="451"/>
      <c r="Y99" s="451"/>
      <c r="Z99" s="451"/>
    </row>
    <row r="100" ht="18.75" customHeight="1">
      <c r="A100" s="451"/>
      <c r="B100" s="452"/>
      <c r="C100" s="452"/>
      <c r="D100" s="452"/>
      <c r="E100" s="452"/>
      <c r="F100" s="459"/>
      <c r="G100" s="459"/>
      <c r="H100" s="452"/>
      <c r="I100" s="465"/>
      <c r="J100" s="465"/>
      <c r="K100" s="454"/>
      <c r="L100" s="454"/>
      <c r="M100" s="454"/>
      <c r="N100" s="454"/>
      <c r="O100" s="451"/>
      <c r="P100" s="451"/>
      <c r="Q100" s="451"/>
      <c r="R100" s="454"/>
      <c r="S100" s="454"/>
      <c r="T100" s="454"/>
      <c r="U100" s="454"/>
      <c r="V100" s="457"/>
      <c r="W100" s="526"/>
      <c r="X100" s="451"/>
      <c r="Y100" s="451"/>
      <c r="Z100" s="451"/>
    </row>
    <row r="101" ht="18.75" customHeight="1">
      <c r="A101" s="451"/>
      <c r="B101" s="452"/>
      <c r="C101" s="452"/>
      <c r="D101" s="452"/>
      <c r="E101" s="452"/>
      <c r="F101" s="459"/>
      <c r="G101" s="459"/>
      <c r="H101" s="452"/>
      <c r="I101" s="465"/>
      <c r="J101" s="465"/>
      <c r="K101" s="454"/>
      <c r="L101" s="454"/>
      <c r="M101" s="454"/>
      <c r="N101" s="454"/>
      <c r="O101" s="451"/>
      <c r="P101" s="451"/>
      <c r="Q101" s="451"/>
      <c r="R101" s="454"/>
      <c r="S101" s="454"/>
      <c r="T101" s="454"/>
      <c r="U101" s="454"/>
      <c r="V101" s="457"/>
      <c r="W101" s="526"/>
      <c r="X101" s="451"/>
      <c r="Y101" s="451"/>
      <c r="Z101" s="451"/>
    </row>
    <row r="102" ht="18.75" customHeight="1">
      <c r="A102" s="451"/>
      <c r="B102" s="452"/>
      <c r="C102" s="452"/>
      <c r="D102" s="452"/>
      <c r="E102" s="452"/>
      <c r="F102" s="459"/>
      <c r="G102" s="459"/>
      <c r="H102" s="452"/>
      <c r="I102" s="465"/>
      <c r="J102" s="465"/>
      <c r="K102" s="454"/>
      <c r="L102" s="454"/>
      <c r="M102" s="454"/>
      <c r="N102" s="454"/>
      <c r="O102" s="451"/>
      <c r="P102" s="451"/>
      <c r="Q102" s="451"/>
      <c r="R102" s="454"/>
      <c r="S102" s="454"/>
      <c r="T102" s="454"/>
      <c r="U102" s="454"/>
      <c r="V102" s="457"/>
      <c r="W102" s="526"/>
      <c r="X102" s="451"/>
      <c r="Y102" s="451"/>
      <c r="Z102" s="451"/>
    </row>
    <row r="103" ht="18.75" customHeight="1">
      <c r="A103" s="451"/>
      <c r="B103" s="452"/>
      <c r="C103" s="452"/>
      <c r="D103" s="452"/>
      <c r="E103" s="452"/>
      <c r="F103" s="459"/>
      <c r="G103" s="459"/>
      <c r="H103" s="452"/>
      <c r="I103" s="465"/>
      <c r="J103" s="465"/>
      <c r="K103" s="454"/>
      <c r="L103" s="454"/>
      <c r="M103" s="454"/>
      <c r="N103" s="454"/>
      <c r="O103" s="451"/>
      <c r="P103" s="451"/>
      <c r="Q103" s="451"/>
      <c r="R103" s="454"/>
      <c r="S103" s="454"/>
      <c r="T103" s="454"/>
      <c r="U103" s="454"/>
      <c r="V103" s="457"/>
      <c r="W103" s="526"/>
      <c r="X103" s="451"/>
      <c r="Y103" s="451"/>
      <c r="Z103" s="451"/>
    </row>
    <row r="104" ht="18.75" customHeight="1">
      <c r="A104" s="451"/>
      <c r="B104" s="452"/>
      <c r="C104" s="452"/>
      <c r="D104" s="452"/>
      <c r="E104" s="452"/>
      <c r="F104" s="459"/>
      <c r="G104" s="459"/>
      <c r="H104" s="452"/>
      <c r="I104" s="465"/>
      <c r="J104" s="465"/>
      <c r="K104" s="454"/>
      <c r="L104" s="454"/>
      <c r="M104" s="454"/>
      <c r="N104" s="454"/>
      <c r="O104" s="451"/>
      <c r="P104" s="451"/>
      <c r="Q104" s="451"/>
      <c r="R104" s="454"/>
      <c r="S104" s="454"/>
      <c r="T104" s="454"/>
      <c r="U104" s="454"/>
      <c r="V104" s="457"/>
      <c r="W104" s="526"/>
      <c r="X104" s="451"/>
      <c r="Y104" s="451"/>
      <c r="Z104" s="451"/>
    </row>
    <row r="105" ht="18.75" customHeight="1">
      <c r="A105" s="451"/>
      <c r="B105" s="452"/>
      <c r="C105" s="452"/>
      <c r="D105" s="452"/>
      <c r="E105" s="452"/>
      <c r="F105" s="459"/>
      <c r="G105" s="459"/>
      <c r="H105" s="452"/>
      <c r="I105" s="465"/>
      <c r="J105" s="465"/>
      <c r="K105" s="454"/>
      <c r="L105" s="454"/>
      <c r="M105" s="454"/>
      <c r="N105" s="454"/>
      <c r="O105" s="451"/>
      <c r="P105" s="451"/>
      <c r="Q105" s="451"/>
      <c r="R105" s="454"/>
      <c r="S105" s="454"/>
      <c r="T105" s="454"/>
      <c r="U105" s="454"/>
      <c r="V105" s="457"/>
      <c r="W105" s="526"/>
      <c r="X105" s="451"/>
      <c r="Y105" s="451"/>
      <c r="Z105" s="451"/>
    </row>
    <row r="106" ht="18.75" customHeight="1">
      <c r="A106" s="451"/>
      <c r="B106" s="452"/>
      <c r="C106" s="452"/>
      <c r="D106" s="452"/>
      <c r="E106" s="452"/>
      <c r="F106" s="459"/>
      <c r="G106" s="459"/>
      <c r="H106" s="452"/>
      <c r="I106" s="465"/>
      <c r="J106" s="465"/>
      <c r="K106" s="454"/>
      <c r="L106" s="454"/>
      <c r="M106" s="454"/>
      <c r="N106" s="454"/>
      <c r="O106" s="451"/>
      <c r="P106" s="451"/>
      <c r="Q106" s="451"/>
      <c r="R106" s="454"/>
      <c r="S106" s="454"/>
      <c r="T106" s="454"/>
      <c r="U106" s="454"/>
      <c r="V106" s="457"/>
      <c r="W106" s="526"/>
      <c r="X106" s="451"/>
      <c r="Y106" s="451"/>
      <c r="Z106" s="451"/>
    </row>
    <row r="107" ht="18.75" customHeight="1">
      <c r="A107" s="451"/>
      <c r="B107" s="452"/>
      <c r="C107" s="452"/>
      <c r="D107" s="452"/>
      <c r="E107" s="452"/>
      <c r="F107" s="459"/>
      <c r="G107" s="459"/>
      <c r="H107" s="452"/>
      <c r="I107" s="465"/>
      <c r="J107" s="465"/>
      <c r="K107" s="454"/>
      <c r="L107" s="454"/>
      <c r="M107" s="454"/>
      <c r="N107" s="454"/>
      <c r="O107" s="451"/>
      <c r="P107" s="451"/>
      <c r="Q107" s="451"/>
      <c r="R107" s="454"/>
      <c r="S107" s="454"/>
      <c r="T107" s="454"/>
      <c r="U107" s="454"/>
      <c r="V107" s="457"/>
      <c r="W107" s="526"/>
      <c r="X107" s="451"/>
      <c r="Y107" s="451"/>
      <c r="Z107" s="451"/>
    </row>
    <row r="108" ht="18.75" customHeight="1">
      <c r="A108" s="451"/>
      <c r="B108" s="452"/>
      <c r="C108" s="452"/>
      <c r="D108" s="452"/>
      <c r="E108" s="452"/>
      <c r="F108" s="459"/>
      <c r="G108" s="459"/>
      <c r="H108" s="452"/>
      <c r="I108" s="465"/>
      <c r="J108" s="465"/>
      <c r="K108" s="454"/>
      <c r="L108" s="454"/>
      <c r="M108" s="454"/>
      <c r="N108" s="454"/>
      <c r="O108" s="451"/>
      <c r="P108" s="451"/>
      <c r="Q108" s="451"/>
      <c r="R108" s="454"/>
      <c r="S108" s="454"/>
      <c r="T108" s="454"/>
      <c r="U108" s="454"/>
      <c r="V108" s="457"/>
      <c r="W108" s="526"/>
      <c r="X108" s="451"/>
      <c r="Y108" s="451"/>
      <c r="Z108" s="451"/>
    </row>
    <row r="109" ht="18.75" customHeight="1">
      <c r="A109" s="451"/>
      <c r="B109" s="452"/>
      <c r="C109" s="452"/>
      <c r="D109" s="452"/>
      <c r="E109" s="452"/>
      <c r="F109" s="459"/>
      <c r="G109" s="459"/>
      <c r="H109" s="452"/>
      <c r="I109" s="465"/>
      <c r="J109" s="465"/>
      <c r="K109" s="454"/>
      <c r="L109" s="454"/>
      <c r="M109" s="454"/>
      <c r="N109" s="454"/>
      <c r="O109" s="451"/>
      <c r="P109" s="451"/>
      <c r="Q109" s="451"/>
      <c r="R109" s="454"/>
      <c r="S109" s="454"/>
      <c r="T109" s="454"/>
      <c r="U109" s="454"/>
      <c r="V109" s="457"/>
      <c r="W109" s="526"/>
      <c r="X109" s="451"/>
      <c r="Y109" s="451"/>
      <c r="Z109" s="451"/>
    </row>
    <row r="110" ht="18.75" customHeight="1">
      <c r="A110" s="451"/>
      <c r="B110" s="452"/>
      <c r="C110" s="452"/>
      <c r="D110" s="452"/>
      <c r="E110" s="452"/>
      <c r="F110" s="459"/>
      <c r="G110" s="459"/>
      <c r="H110" s="452"/>
      <c r="I110" s="465"/>
      <c r="J110" s="465"/>
      <c r="K110" s="454"/>
      <c r="L110" s="454"/>
      <c r="M110" s="454"/>
      <c r="N110" s="454"/>
      <c r="O110" s="451"/>
      <c r="P110" s="451"/>
      <c r="Q110" s="451"/>
      <c r="R110" s="454"/>
      <c r="S110" s="454"/>
      <c r="T110" s="454"/>
      <c r="U110" s="454"/>
      <c r="V110" s="457"/>
      <c r="W110" s="526"/>
      <c r="X110" s="451"/>
      <c r="Y110" s="451"/>
      <c r="Z110" s="451"/>
    </row>
    <row r="111" ht="18.75" customHeight="1">
      <c r="A111" s="451"/>
      <c r="B111" s="452"/>
      <c r="C111" s="452"/>
      <c r="D111" s="452"/>
      <c r="E111" s="452"/>
      <c r="F111" s="459"/>
      <c r="G111" s="459"/>
      <c r="H111" s="452"/>
      <c r="I111" s="465"/>
      <c r="J111" s="465"/>
      <c r="K111" s="454"/>
      <c r="L111" s="454"/>
      <c r="M111" s="454"/>
      <c r="N111" s="454"/>
      <c r="O111" s="451"/>
      <c r="P111" s="451"/>
      <c r="Q111" s="451"/>
      <c r="R111" s="454"/>
      <c r="S111" s="454"/>
      <c r="T111" s="454"/>
      <c r="U111" s="454"/>
      <c r="V111" s="457"/>
      <c r="W111" s="526"/>
      <c r="X111" s="451"/>
      <c r="Y111" s="451"/>
      <c r="Z111" s="451"/>
    </row>
    <row r="112" ht="18.75" customHeight="1">
      <c r="A112" s="451"/>
      <c r="B112" s="452"/>
      <c r="C112" s="452"/>
      <c r="D112" s="452"/>
      <c r="E112" s="452"/>
      <c r="F112" s="459"/>
      <c r="G112" s="459"/>
      <c r="H112" s="452"/>
      <c r="I112" s="465"/>
      <c r="J112" s="465"/>
      <c r="K112" s="454"/>
      <c r="L112" s="454"/>
      <c r="M112" s="454"/>
      <c r="N112" s="454"/>
      <c r="O112" s="451"/>
      <c r="P112" s="451"/>
      <c r="Q112" s="451"/>
      <c r="R112" s="454"/>
      <c r="S112" s="454"/>
      <c r="T112" s="454"/>
      <c r="U112" s="454"/>
      <c r="V112" s="457"/>
      <c r="W112" s="526"/>
      <c r="X112" s="451"/>
      <c r="Y112" s="451"/>
      <c r="Z112" s="451"/>
    </row>
    <row r="113" ht="18.75" customHeight="1">
      <c r="A113" s="451"/>
      <c r="B113" s="452"/>
      <c r="C113" s="452"/>
      <c r="D113" s="452"/>
      <c r="E113" s="452"/>
      <c r="F113" s="459"/>
      <c r="G113" s="459"/>
      <c r="H113" s="452"/>
      <c r="I113" s="465"/>
      <c r="J113" s="465"/>
      <c r="K113" s="454"/>
      <c r="L113" s="454"/>
      <c r="M113" s="454"/>
      <c r="N113" s="454"/>
      <c r="O113" s="451"/>
      <c r="P113" s="451"/>
      <c r="Q113" s="451"/>
      <c r="R113" s="454"/>
      <c r="S113" s="454"/>
      <c r="T113" s="454"/>
      <c r="U113" s="454"/>
      <c r="V113" s="457"/>
      <c r="W113" s="526"/>
      <c r="X113" s="451"/>
      <c r="Y113" s="451"/>
      <c r="Z113" s="451"/>
    </row>
    <row r="114" ht="18.75" customHeight="1">
      <c r="A114" s="451"/>
      <c r="B114" s="452"/>
      <c r="C114" s="452"/>
      <c r="D114" s="452"/>
      <c r="E114" s="452"/>
      <c r="F114" s="459"/>
      <c r="G114" s="459"/>
      <c r="H114" s="452"/>
      <c r="I114" s="465"/>
      <c r="J114" s="465"/>
      <c r="K114" s="454"/>
      <c r="L114" s="454"/>
      <c r="M114" s="454"/>
      <c r="N114" s="454"/>
      <c r="O114" s="451"/>
      <c r="P114" s="451"/>
      <c r="Q114" s="451"/>
      <c r="R114" s="454"/>
      <c r="S114" s="454"/>
      <c r="T114" s="454"/>
      <c r="U114" s="454"/>
      <c r="V114" s="457"/>
      <c r="W114" s="526"/>
      <c r="X114" s="451"/>
      <c r="Y114" s="451"/>
      <c r="Z114" s="451"/>
    </row>
    <row r="115" ht="18.75" customHeight="1">
      <c r="A115" s="451"/>
      <c r="B115" s="452"/>
      <c r="C115" s="452"/>
      <c r="D115" s="452"/>
      <c r="E115" s="452"/>
      <c r="F115" s="459"/>
      <c r="G115" s="459"/>
      <c r="H115" s="452"/>
      <c r="I115" s="465"/>
      <c r="J115" s="465"/>
      <c r="K115" s="454"/>
      <c r="L115" s="454"/>
      <c r="M115" s="454"/>
      <c r="N115" s="454"/>
      <c r="O115" s="451"/>
      <c r="P115" s="451"/>
      <c r="Q115" s="451"/>
      <c r="R115" s="454"/>
      <c r="S115" s="454"/>
      <c r="T115" s="454"/>
      <c r="U115" s="454"/>
      <c r="V115" s="457"/>
      <c r="W115" s="526"/>
      <c r="X115" s="451"/>
      <c r="Y115" s="451"/>
      <c r="Z115" s="451"/>
    </row>
    <row r="116" ht="18.75" customHeight="1">
      <c r="A116" s="451"/>
      <c r="B116" s="452"/>
      <c r="C116" s="452"/>
      <c r="D116" s="452"/>
      <c r="E116" s="452"/>
      <c r="F116" s="459"/>
      <c r="G116" s="459"/>
      <c r="H116" s="452"/>
      <c r="I116" s="465"/>
      <c r="J116" s="465"/>
      <c r="K116" s="454"/>
      <c r="L116" s="454"/>
      <c r="M116" s="454"/>
      <c r="N116" s="454"/>
      <c r="O116" s="451"/>
      <c r="P116" s="451"/>
      <c r="Q116" s="451"/>
      <c r="R116" s="454"/>
      <c r="S116" s="454"/>
      <c r="T116" s="454"/>
      <c r="U116" s="454"/>
      <c r="V116" s="457"/>
      <c r="W116" s="526"/>
      <c r="X116" s="451"/>
      <c r="Y116" s="451"/>
      <c r="Z116" s="451"/>
    </row>
    <row r="117" ht="18.75" customHeight="1">
      <c r="A117" s="451"/>
      <c r="B117" s="452"/>
      <c r="C117" s="452"/>
      <c r="D117" s="452"/>
      <c r="E117" s="452"/>
      <c r="F117" s="459"/>
      <c r="G117" s="459"/>
      <c r="H117" s="452"/>
      <c r="I117" s="465"/>
      <c r="J117" s="465"/>
      <c r="K117" s="454"/>
      <c r="L117" s="454"/>
      <c r="M117" s="454"/>
      <c r="N117" s="454"/>
      <c r="O117" s="451"/>
      <c r="P117" s="451"/>
      <c r="Q117" s="451"/>
      <c r="R117" s="454"/>
      <c r="S117" s="454"/>
      <c r="T117" s="454"/>
      <c r="U117" s="454"/>
      <c r="V117" s="457"/>
      <c r="W117" s="526"/>
      <c r="X117" s="451"/>
      <c r="Y117" s="451"/>
      <c r="Z117" s="451"/>
    </row>
    <row r="118" ht="18.75" customHeight="1">
      <c r="A118" s="451"/>
      <c r="B118" s="452"/>
      <c r="C118" s="452"/>
      <c r="D118" s="452"/>
      <c r="E118" s="452"/>
      <c r="F118" s="459"/>
      <c r="G118" s="459"/>
      <c r="H118" s="452"/>
      <c r="I118" s="465"/>
      <c r="J118" s="465"/>
      <c r="K118" s="454"/>
      <c r="L118" s="454"/>
      <c r="M118" s="454"/>
      <c r="N118" s="454"/>
      <c r="O118" s="451"/>
      <c r="P118" s="451"/>
      <c r="Q118" s="451"/>
      <c r="R118" s="454"/>
      <c r="S118" s="454"/>
      <c r="T118" s="454"/>
      <c r="U118" s="454"/>
      <c r="V118" s="457"/>
      <c r="W118" s="526"/>
      <c r="X118" s="451"/>
      <c r="Y118" s="451"/>
      <c r="Z118" s="451"/>
    </row>
    <row r="119" ht="18.75" customHeight="1">
      <c r="A119" s="451"/>
      <c r="B119" s="452"/>
      <c r="C119" s="452"/>
      <c r="D119" s="452"/>
      <c r="E119" s="452"/>
      <c r="F119" s="459"/>
      <c r="G119" s="459"/>
      <c r="H119" s="452"/>
      <c r="I119" s="465"/>
      <c r="J119" s="465"/>
      <c r="K119" s="454"/>
      <c r="L119" s="454"/>
      <c r="M119" s="454"/>
      <c r="N119" s="454"/>
      <c r="O119" s="451"/>
      <c r="P119" s="451"/>
      <c r="Q119" s="451"/>
      <c r="R119" s="454"/>
      <c r="S119" s="454"/>
      <c r="T119" s="454"/>
      <c r="U119" s="454"/>
      <c r="V119" s="457"/>
      <c r="W119" s="526"/>
      <c r="X119" s="451"/>
      <c r="Y119" s="451"/>
      <c r="Z119" s="451"/>
    </row>
    <row r="120" ht="18.75" customHeight="1">
      <c r="A120" s="451"/>
      <c r="B120" s="452"/>
      <c r="C120" s="452"/>
      <c r="D120" s="452"/>
      <c r="E120" s="452"/>
      <c r="F120" s="459"/>
      <c r="G120" s="459"/>
      <c r="H120" s="452"/>
      <c r="I120" s="465"/>
      <c r="J120" s="465"/>
      <c r="K120" s="454"/>
      <c r="L120" s="454"/>
      <c r="M120" s="454"/>
      <c r="N120" s="454"/>
      <c r="O120" s="451"/>
      <c r="P120" s="451"/>
      <c r="Q120" s="451"/>
      <c r="R120" s="454"/>
      <c r="S120" s="454"/>
      <c r="T120" s="454"/>
      <c r="U120" s="454"/>
      <c r="V120" s="457"/>
      <c r="W120" s="526"/>
      <c r="X120" s="451"/>
      <c r="Y120" s="451"/>
      <c r="Z120" s="451"/>
    </row>
    <row r="121" ht="18.75" customHeight="1">
      <c r="A121" s="451"/>
      <c r="B121" s="452"/>
      <c r="C121" s="452"/>
      <c r="D121" s="452"/>
      <c r="E121" s="452"/>
      <c r="F121" s="459"/>
      <c r="G121" s="459"/>
      <c r="H121" s="452"/>
      <c r="I121" s="465"/>
      <c r="J121" s="465"/>
      <c r="K121" s="454"/>
      <c r="L121" s="454"/>
      <c r="M121" s="454"/>
      <c r="N121" s="454"/>
      <c r="O121" s="451"/>
      <c r="P121" s="451"/>
      <c r="Q121" s="451"/>
      <c r="R121" s="454"/>
      <c r="S121" s="454"/>
      <c r="T121" s="454"/>
      <c r="U121" s="454"/>
      <c r="V121" s="457"/>
      <c r="W121" s="526"/>
      <c r="X121" s="451"/>
      <c r="Y121" s="451"/>
      <c r="Z121" s="451"/>
    </row>
    <row r="122" ht="18.75" customHeight="1">
      <c r="A122" s="451"/>
      <c r="B122" s="452"/>
      <c r="C122" s="452"/>
      <c r="D122" s="452"/>
      <c r="E122" s="452"/>
      <c r="F122" s="459"/>
      <c r="G122" s="459"/>
      <c r="H122" s="452"/>
      <c r="I122" s="465"/>
      <c r="J122" s="465"/>
      <c r="K122" s="454"/>
      <c r="L122" s="454"/>
      <c r="M122" s="454"/>
      <c r="N122" s="454"/>
      <c r="O122" s="451"/>
      <c r="P122" s="451"/>
      <c r="Q122" s="451"/>
      <c r="R122" s="454"/>
      <c r="S122" s="454"/>
      <c r="T122" s="454"/>
      <c r="U122" s="454"/>
      <c r="V122" s="457"/>
      <c r="W122" s="526"/>
      <c r="X122" s="451"/>
      <c r="Y122" s="451"/>
      <c r="Z122" s="451"/>
    </row>
    <row r="123" ht="18.75" customHeight="1">
      <c r="A123" s="451"/>
      <c r="B123" s="452"/>
      <c r="C123" s="452"/>
      <c r="D123" s="452"/>
      <c r="E123" s="452"/>
      <c r="F123" s="459"/>
      <c r="G123" s="459"/>
      <c r="H123" s="452"/>
      <c r="I123" s="465"/>
      <c r="J123" s="465"/>
      <c r="K123" s="454"/>
      <c r="L123" s="454"/>
      <c r="M123" s="454"/>
      <c r="N123" s="454"/>
      <c r="O123" s="451"/>
      <c r="P123" s="451"/>
      <c r="Q123" s="451"/>
      <c r="R123" s="454"/>
      <c r="S123" s="454"/>
      <c r="T123" s="454"/>
      <c r="U123" s="454"/>
      <c r="V123" s="457"/>
      <c r="W123" s="526"/>
      <c r="X123" s="451"/>
      <c r="Y123" s="451"/>
      <c r="Z123" s="451"/>
    </row>
    <row r="124" ht="18.75" customHeight="1">
      <c r="A124" s="451"/>
      <c r="B124" s="452"/>
      <c r="C124" s="452"/>
      <c r="D124" s="452"/>
      <c r="E124" s="452"/>
      <c r="F124" s="459"/>
      <c r="G124" s="459"/>
      <c r="H124" s="452"/>
      <c r="I124" s="465"/>
      <c r="J124" s="465"/>
      <c r="K124" s="454"/>
      <c r="L124" s="454"/>
      <c r="M124" s="454"/>
      <c r="N124" s="454"/>
      <c r="O124" s="451"/>
      <c r="P124" s="451"/>
      <c r="Q124" s="451"/>
      <c r="R124" s="454"/>
      <c r="S124" s="454"/>
      <c r="T124" s="454"/>
      <c r="U124" s="454"/>
      <c r="V124" s="457"/>
      <c r="W124" s="526"/>
      <c r="X124" s="451"/>
      <c r="Y124" s="451"/>
      <c r="Z124" s="451"/>
    </row>
    <row r="125" ht="18.75" customHeight="1">
      <c r="A125" s="451"/>
      <c r="B125" s="452"/>
      <c r="C125" s="452"/>
      <c r="D125" s="452"/>
      <c r="E125" s="452"/>
      <c r="F125" s="459"/>
      <c r="G125" s="459"/>
      <c r="H125" s="452"/>
      <c r="I125" s="465"/>
      <c r="J125" s="465"/>
      <c r="K125" s="454"/>
      <c r="L125" s="454"/>
      <c r="M125" s="454"/>
      <c r="N125" s="454"/>
      <c r="O125" s="451"/>
      <c r="P125" s="451"/>
      <c r="Q125" s="451"/>
      <c r="R125" s="454"/>
      <c r="S125" s="454"/>
      <c r="T125" s="454"/>
      <c r="U125" s="454"/>
      <c r="V125" s="457"/>
      <c r="W125" s="526"/>
      <c r="X125" s="451"/>
      <c r="Y125" s="451"/>
      <c r="Z125" s="451"/>
    </row>
    <row r="126" ht="18.75" customHeight="1">
      <c r="A126" s="451"/>
      <c r="B126" s="452"/>
      <c r="C126" s="452"/>
      <c r="D126" s="452"/>
      <c r="E126" s="452"/>
      <c r="F126" s="459"/>
      <c r="G126" s="459"/>
      <c r="H126" s="452"/>
      <c r="I126" s="465"/>
      <c r="J126" s="465"/>
      <c r="K126" s="454"/>
      <c r="L126" s="454"/>
      <c r="M126" s="454"/>
      <c r="N126" s="454"/>
      <c r="O126" s="451"/>
      <c r="P126" s="451"/>
      <c r="Q126" s="451"/>
      <c r="R126" s="454"/>
      <c r="S126" s="454"/>
      <c r="T126" s="454"/>
      <c r="U126" s="454"/>
      <c r="V126" s="457"/>
      <c r="W126" s="526"/>
      <c r="X126" s="451"/>
      <c r="Y126" s="451"/>
      <c r="Z126" s="451"/>
    </row>
    <row r="127" ht="18.75" customHeight="1">
      <c r="A127" s="451"/>
      <c r="B127" s="452"/>
      <c r="C127" s="452"/>
      <c r="D127" s="452"/>
      <c r="E127" s="452"/>
      <c r="F127" s="459"/>
      <c r="G127" s="459"/>
      <c r="H127" s="452"/>
      <c r="I127" s="465"/>
      <c r="J127" s="465"/>
      <c r="K127" s="454"/>
      <c r="L127" s="454"/>
      <c r="M127" s="454"/>
      <c r="N127" s="454"/>
      <c r="O127" s="451"/>
      <c r="P127" s="451"/>
      <c r="Q127" s="451"/>
      <c r="R127" s="454"/>
      <c r="S127" s="454"/>
      <c r="T127" s="454"/>
      <c r="U127" s="454"/>
      <c r="V127" s="457"/>
      <c r="W127" s="526"/>
      <c r="X127" s="451"/>
      <c r="Y127" s="451"/>
      <c r="Z127" s="451"/>
    </row>
    <row r="128" ht="18.75" customHeight="1">
      <c r="A128" s="451"/>
      <c r="B128" s="452"/>
      <c r="C128" s="452"/>
      <c r="D128" s="452"/>
      <c r="E128" s="452"/>
      <c r="F128" s="459"/>
      <c r="G128" s="459"/>
      <c r="H128" s="452"/>
      <c r="I128" s="465"/>
      <c r="J128" s="465"/>
      <c r="K128" s="454"/>
      <c r="L128" s="454"/>
      <c r="M128" s="454"/>
      <c r="N128" s="454"/>
      <c r="O128" s="451"/>
      <c r="P128" s="451"/>
      <c r="Q128" s="451"/>
      <c r="R128" s="454"/>
      <c r="S128" s="454"/>
      <c r="T128" s="454"/>
      <c r="U128" s="454"/>
      <c r="V128" s="457"/>
      <c r="W128" s="526"/>
      <c r="X128" s="451"/>
      <c r="Y128" s="451"/>
      <c r="Z128" s="451"/>
    </row>
    <row r="129" ht="18.75" customHeight="1">
      <c r="A129" s="451"/>
      <c r="B129" s="452"/>
      <c r="C129" s="452"/>
      <c r="D129" s="452"/>
      <c r="E129" s="452"/>
      <c r="F129" s="459"/>
      <c r="G129" s="459"/>
      <c r="H129" s="452"/>
      <c r="I129" s="465"/>
      <c r="J129" s="465"/>
      <c r="K129" s="454"/>
      <c r="L129" s="454"/>
      <c r="M129" s="454"/>
      <c r="N129" s="454"/>
      <c r="O129" s="451"/>
      <c r="P129" s="451"/>
      <c r="Q129" s="451"/>
      <c r="R129" s="454"/>
      <c r="S129" s="454"/>
      <c r="T129" s="454"/>
      <c r="U129" s="454"/>
      <c r="V129" s="457"/>
      <c r="W129" s="526"/>
      <c r="X129" s="451"/>
      <c r="Y129" s="451"/>
      <c r="Z129" s="451"/>
    </row>
    <row r="130" ht="18.75" customHeight="1">
      <c r="A130" s="451"/>
      <c r="B130" s="452"/>
      <c r="C130" s="452"/>
      <c r="D130" s="452"/>
      <c r="E130" s="452"/>
      <c r="F130" s="459"/>
      <c r="G130" s="459"/>
      <c r="H130" s="452"/>
      <c r="I130" s="465"/>
      <c r="J130" s="465"/>
      <c r="K130" s="454"/>
      <c r="L130" s="454"/>
      <c r="M130" s="454"/>
      <c r="N130" s="454"/>
      <c r="O130" s="451"/>
      <c r="P130" s="451"/>
      <c r="Q130" s="451"/>
      <c r="R130" s="454"/>
      <c r="S130" s="454"/>
      <c r="T130" s="454"/>
      <c r="U130" s="454"/>
      <c r="V130" s="457"/>
      <c r="W130" s="526"/>
      <c r="X130" s="451"/>
      <c r="Y130" s="451"/>
      <c r="Z130" s="451"/>
    </row>
    <row r="131" ht="18.75" customHeight="1">
      <c r="A131" s="451"/>
      <c r="B131" s="452"/>
      <c r="C131" s="452"/>
      <c r="D131" s="452"/>
      <c r="E131" s="452"/>
      <c r="F131" s="459"/>
      <c r="G131" s="459"/>
      <c r="H131" s="452"/>
      <c r="I131" s="465"/>
      <c r="J131" s="465"/>
      <c r="K131" s="454"/>
      <c r="L131" s="454"/>
      <c r="M131" s="454"/>
      <c r="N131" s="454"/>
      <c r="O131" s="451"/>
      <c r="P131" s="451"/>
      <c r="Q131" s="451"/>
      <c r="R131" s="454"/>
      <c r="S131" s="454"/>
      <c r="T131" s="454"/>
      <c r="U131" s="454"/>
      <c r="V131" s="457"/>
      <c r="W131" s="526"/>
      <c r="X131" s="451"/>
      <c r="Y131" s="451"/>
      <c r="Z131" s="451"/>
    </row>
    <row r="132" ht="18.75" customHeight="1">
      <c r="A132" s="451"/>
      <c r="B132" s="452"/>
      <c r="C132" s="452"/>
      <c r="D132" s="452"/>
      <c r="E132" s="452"/>
      <c r="F132" s="459"/>
      <c r="G132" s="459"/>
      <c r="H132" s="452"/>
      <c r="I132" s="465"/>
      <c r="J132" s="465"/>
      <c r="K132" s="454"/>
      <c r="L132" s="454"/>
      <c r="M132" s="454"/>
      <c r="N132" s="454"/>
      <c r="O132" s="451"/>
      <c r="P132" s="451"/>
      <c r="Q132" s="451"/>
      <c r="R132" s="454"/>
      <c r="S132" s="454"/>
      <c r="T132" s="454"/>
      <c r="U132" s="454"/>
      <c r="V132" s="457"/>
      <c r="W132" s="526"/>
      <c r="X132" s="451"/>
      <c r="Y132" s="451"/>
      <c r="Z132" s="451"/>
    </row>
    <row r="133" ht="18.75" customHeight="1">
      <c r="A133" s="451"/>
      <c r="B133" s="452"/>
      <c r="C133" s="452"/>
      <c r="D133" s="452"/>
      <c r="E133" s="452"/>
      <c r="F133" s="459"/>
      <c r="G133" s="459"/>
      <c r="H133" s="452"/>
      <c r="I133" s="465"/>
      <c r="J133" s="465"/>
      <c r="K133" s="454"/>
      <c r="L133" s="454"/>
      <c r="M133" s="454"/>
      <c r="N133" s="454"/>
      <c r="O133" s="451"/>
      <c r="P133" s="451"/>
      <c r="Q133" s="451"/>
      <c r="R133" s="454"/>
      <c r="S133" s="454"/>
      <c r="T133" s="454"/>
      <c r="U133" s="454"/>
      <c r="V133" s="457"/>
      <c r="W133" s="526"/>
      <c r="X133" s="451"/>
      <c r="Y133" s="451"/>
      <c r="Z133" s="451"/>
    </row>
    <row r="134" ht="18.75" customHeight="1">
      <c r="A134" s="451"/>
      <c r="B134" s="452"/>
      <c r="C134" s="452"/>
      <c r="D134" s="452"/>
      <c r="E134" s="452"/>
      <c r="F134" s="459"/>
      <c r="G134" s="459"/>
      <c r="H134" s="452"/>
      <c r="I134" s="465"/>
      <c r="J134" s="465"/>
      <c r="K134" s="454"/>
      <c r="L134" s="454"/>
      <c r="M134" s="454"/>
      <c r="N134" s="454"/>
      <c r="O134" s="451"/>
      <c r="P134" s="451"/>
      <c r="Q134" s="451"/>
      <c r="R134" s="454"/>
      <c r="S134" s="454"/>
      <c r="T134" s="454"/>
      <c r="U134" s="454"/>
      <c r="V134" s="457"/>
      <c r="W134" s="526"/>
      <c r="X134" s="451"/>
      <c r="Y134" s="451"/>
      <c r="Z134" s="451"/>
    </row>
    <row r="135" ht="18.75" customHeight="1">
      <c r="A135" s="451"/>
      <c r="B135" s="452"/>
      <c r="C135" s="452"/>
      <c r="D135" s="452"/>
      <c r="E135" s="452"/>
      <c r="F135" s="459"/>
      <c r="G135" s="459"/>
      <c r="H135" s="452"/>
      <c r="I135" s="465"/>
      <c r="J135" s="465"/>
      <c r="K135" s="454"/>
      <c r="L135" s="454"/>
      <c r="M135" s="454"/>
      <c r="N135" s="454"/>
      <c r="O135" s="451"/>
      <c r="P135" s="451"/>
      <c r="Q135" s="451"/>
      <c r="R135" s="454"/>
      <c r="S135" s="454"/>
      <c r="T135" s="454"/>
      <c r="U135" s="454"/>
      <c r="V135" s="457"/>
      <c r="W135" s="526"/>
      <c r="X135" s="451"/>
      <c r="Y135" s="451"/>
      <c r="Z135" s="451"/>
    </row>
    <row r="136" ht="18.75" customHeight="1">
      <c r="A136" s="451"/>
      <c r="B136" s="452"/>
      <c r="C136" s="452"/>
      <c r="D136" s="452"/>
      <c r="E136" s="452"/>
      <c r="F136" s="459"/>
      <c r="G136" s="459"/>
      <c r="H136" s="452"/>
      <c r="I136" s="465"/>
      <c r="J136" s="465"/>
      <c r="K136" s="454"/>
      <c r="L136" s="454"/>
      <c r="M136" s="454"/>
      <c r="N136" s="454"/>
      <c r="O136" s="451"/>
      <c r="P136" s="451"/>
      <c r="Q136" s="451"/>
      <c r="R136" s="454"/>
      <c r="S136" s="454"/>
      <c r="T136" s="454"/>
      <c r="U136" s="454"/>
      <c r="V136" s="457"/>
      <c r="W136" s="526"/>
      <c r="X136" s="451"/>
      <c r="Y136" s="451"/>
      <c r="Z136" s="451"/>
    </row>
    <row r="137" ht="18.75" customHeight="1">
      <c r="A137" s="451"/>
      <c r="B137" s="452"/>
      <c r="C137" s="452"/>
      <c r="D137" s="452"/>
      <c r="E137" s="452"/>
      <c r="F137" s="459"/>
      <c r="G137" s="459"/>
      <c r="H137" s="452"/>
      <c r="I137" s="465"/>
      <c r="J137" s="465"/>
      <c r="K137" s="454"/>
      <c r="L137" s="454"/>
      <c r="M137" s="454"/>
      <c r="N137" s="454"/>
      <c r="O137" s="451"/>
      <c r="P137" s="451"/>
      <c r="Q137" s="451"/>
      <c r="R137" s="454"/>
      <c r="S137" s="454"/>
      <c r="T137" s="454"/>
      <c r="U137" s="454"/>
      <c r="V137" s="457"/>
      <c r="W137" s="526"/>
      <c r="X137" s="451"/>
      <c r="Y137" s="451"/>
      <c r="Z137" s="451"/>
    </row>
    <row r="138" ht="18.75" customHeight="1">
      <c r="A138" s="451"/>
      <c r="B138" s="452"/>
      <c r="C138" s="452"/>
      <c r="D138" s="452"/>
      <c r="E138" s="452"/>
      <c r="F138" s="459"/>
      <c r="G138" s="459"/>
      <c r="H138" s="452"/>
      <c r="I138" s="465"/>
      <c r="J138" s="465"/>
      <c r="K138" s="454"/>
      <c r="L138" s="454"/>
      <c r="M138" s="454"/>
      <c r="N138" s="454"/>
      <c r="O138" s="451"/>
      <c r="P138" s="451"/>
      <c r="Q138" s="451"/>
      <c r="R138" s="454"/>
      <c r="S138" s="454"/>
      <c r="T138" s="454"/>
      <c r="U138" s="454"/>
      <c r="V138" s="457"/>
      <c r="W138" s="526"/>
      <c r="X138" s="451"/>
      <c r="Y138" s="451"/>
      <c r="Z138" s="451"/>
    </row>
    <row r="139" ht="18.75" customHeight="1">
      <c r="A139" s="451"/>
      <c r="B139" s="452"/>
      <c r="C139" s="452"/>
      <c r="D139" s="452"/>
      <c r="E139" s="452"/>
      <c r="F139" s="459"/>
      <c r="G139" s="459"/>
      <c r="H139" s="452"/>
      <c r="I139" s="465"/>
      <c r="J139" s="465"/>
      <c r="K139" s="454"/>
      <c r="L139" s="454"/>
      <c r="M139" s="454"/>
      <c r="N139" s="454"/>
      <c r="O139" s="451"/>
      <c r="P139" s="451"/>
      <c r="Q139" s="451"/>
      <c r="R139" s="454"/>
      <c r="S139" s="454"/>
      <c r="T139" s="454"/>
      <c r="U139" s="454"/>
      <c r="V139" s="457"/>
      <c r="W139" s="526"/>
      <c r="X139" s="451"/>
      <c r="Y139" s="451"/>
      <c r="Z139" s="451"/>
    </row>
    <row r="140" ht="18.75" customHeight="1">
      <c r="A140" s="451"/>
      <c r="B140" s="452"/>
      <c r="C140" s="452"/>
      <c r="D140" s="452"/>
      <c r="E140" s="452"/>
      <c r="F140" s="459"/>
      <c r="G140" s="459"/>
      <c r="H140" s="452"/>
      <c r="I140" s="465"/>
      <c r="J140" s="465"/>
      <c r="K140" s="454"/>
      <c r="L140" s="454"/>
      <c r="M140" s="454"/>
      <c r="N140" s="454"/>
      <c r="O140" s="451"/>
      <c r="P140" s="451"/>
      <c r="Q140" s="451"/>
      <c r="R140" s="454"/>
      <c r="S140" s="454"/>
      <c r="T140" s="454"/>
      <c r="U140" s="454"/>
      <c r="V140" s="457"/>
      <c r="W140" s="526"/>
      <c r="X140" s="451"/>
      <c r="Y140" s="451"/>
      <c r="Z140" s="451"/>
    </row>
    <row r="141" ht="18.75" customHeight="1">
      <c r="A141" s="451"/>
      <c r="B141" s="452"/>
      <c r="C141" s="452"/>
      <c r="D141" s="452"/>
      <c r="E141" s="452"/>
      <c r="F141" s="459"/>
      <c r="G141" s="459"/>
      <c r="H141" s="452"/>
      <c r="I141" s="465"/>
      <c r="J141" s="465"/>
      <c r="K141" s="454"/>
      <c r="L141" s="454"/>
      <c r="M141" s="454"/>
      <c r="N141" s="454"/>
      <c r="O141" s="451"/>
      <c r="P141" s="451"/>
      <c r="Q141" s="451"/>
      <c r="R141" s="454"/>
      <c r="S141" s="454"/>
      <c r="T141" s="454"/>
      <c r="U141" s="454"/>
      <c r="V141" s="457"/>
      <c r="W141" s="526"/>
      <c r="X141" s="451"/>
      <c r="Y141" s="451"/>
      <c r="Z141" s="451"/>
    </row>
    <row r="142" ht="18.75" customHeight="1">
      <c r="A142" s="451"/>
      <c r="B142" s="452"/>
      <c r="C142" s="452"/>
      <c r="D142" s="452"/>
      <c r="E142" s="452"/>
      <c r="F142" s="459"/>
      <c r="G142" s="459"/>
      <c r="H142" s="452"/>
      <c r="I142" s="465"/>
      <c r="J142" s="465"/>
      <c r="K142" s="454"/>
      <c r="L142" s="454"/>
      <c r="M142" s="454"/>
      <c r="N142" s="454"/>
      <c r="O142" s="451"/>
      <c r="P142" s="451"/>
      <c r="Q142" s="451"/>
      <c r="R142" s="454"/>
      <c r="S142" s="454"/>
      <c r="T142" s="454"/>
      <c r="U142" s="454"/>
      <c r="V142" s="457"/>
      <c r="W142" s="526"/>
      <c r="X142" s="451"/>
      <c r="Y142" s="451"/>
      <c r="Z142" s="451"/>
    </row>
    <row r="143" ht="18.75" customHeight="1">
      <c r="A143" s="451"/>
      <c r="B143" s="452"/>
      <c r="C143" s="452"/>
      <c r="D143" s="452"/>
      <c r="E143" s="452"/>
      <c r="F143" s="459"/>
      <c r="G143" s="459"/>
      <c r="H143" s="452"/>
      <c r="I143" s="465"/>
      <c r="J143" s="465"/>
      <c r="K143" s="454"/>
      <c r="L143" s="454"/>
      <c r="M143" s="454"/>
      <c r="N143" s="454"/>
      <c r="O143" s="451"/>
      <c r="P143" s="451"/>
      <c r="Q143" s="451"/>
      <c r="R143" s="454"/>
      <c r="S143" s="454"/>
      <c r="T143" s="454"/>
      <c r="U143" s="454"/>
      <c r="V143" s="457"/>
      <c r="W143" s="526"/>
      <c r="X143" s="451"/>
      <c r="Y143" s="451"/>
      <c r="Z143" s="451"/>
    </row>
    <row r="144" ht="18.75" customHeight="1">
      <c r="A144" s="451"/>
      <c r="B144" s="452"/>
      <c r="C144" s="452"/>
      <c r="D144" s="452"/>
      <c r="E144" s="452"/>
      <c r="F144" s="459"/>
      <c r="G144" s="459"/>
      <c r="H144" s="452"/>
      <c r="I144" s="465"/>
      <c r="J144" s="465"/>
      <c r="K144" s="454"/>
      <c r="L144" s="454"/>
      <c r="M144" s="454"/>
      <c r="N144" s="454"/>
      <c r="O144" s="451"/>
      <c r="P144" s="451"/>
      <c r="Q144" s="451"/>
      <c r="R144" s="454"/>
      <c r="S144" s="454"/>
      <c r="T144" s="454"/>
      <c r="U144" s="454"/>
      <c r="V144" s="457"/>
      <c r="W144" s="526"/>
      <c r="X144" s="451"/>
      <c r="Y144" s="451"/>
      <c r="Z144" s="451"/>
    </row>
    <row r="145" ht="18.75" customHeight="1">
      <c r="A145" s="451"/>
      <c r="B145" s="452"/>
      <c r="C145" s="452"/>
      <c r="D145" s="452"/>
      <c r="E145" s="452"/>
      <c r="F145" s="459"/>
      <c r="G145" s="459"/>
      <c r="H145" s="452"/>
      <c r="I145" s="465"/>
      <c r="J145" s="465"/>
      <c r="K145" s="454"/>
      <c r="L145" s="454"/>
      <c r="M145" s="454"/>
      <c r="N145" s="454"/>
      <c r="O145" s="451"/>
      <c r="P145" s="451"/>
      <c r="Q145" s="451"/>
      <c r="R145" s="454"/>
      <c r="S145" s="454"/>
      <c r="T145" s="454"/>
      <c r="U145" s="454"/>
      <c r="V145" s="457"/>
      <c r="W145" s="526"/>
      <c r="X145" s="451"/>
      <c r="Y145" s="451"/>
      <c r="Z145" s="451"/>
    </row>
    <row r="146" ht="18.75" customHeight="1">
      <c r="A146" s="451"/>
      <c r="B146" s="452"/>
      <c r="C146" s="452"/>
      <c r="D146" s="452"/>
      <c r="E146" s="452"/>
      <c r="F146" s="459"/>
      <c r="G146" s="459"/>
      <c r="H146" s="452"/>
      <c r="I146" s="465"/>
      <c r="J146" s="465"/>
      <c r="K146" s="454"/>
      <c r="L146" s="454"/>
      <c r="M146" s="454"/>
      <c r="N146" s="454"/>
      <c r="O146" s="451"/>
      <c r="P146" s="451"/>
      <c r="Q146" s="451"/>
      <c r="R146" s="454"/>
      <c r="S146" s="454"/>
      <c r="T146" s="454"/>
      <c r="U146" s="454"/>
      <c r="V146" s="457"/>
      <c r="W146" s="526"/>
      <c r="X146" s="451"/>
      <c r="Y146" s="451"/>
      <c r="Z146" s="451"/>
    </row>
    <row r="147" ht="18.75" customHeight="1">
      <c r="A147" s="451"/>
      <c r="B147" s="452"/>
      <c r="C147" s="452"/>
      <c r="D147" s="452"/>
      <c r="E147" s="452"/>
      <c r="F147" s="459"/>
      <c r="G147" s="459"/>
      <c r="H147" s="452"/>
      <c r="I147" s="465"/>
      <c r="J147" s="465"/>
      <c r="K147" s="454"/>
      <c r="L147" s="454"/>
      <c r="M147" s="454"/>
      <c r="N147" s="454"/>
      <c r="O147" s="451"/>
      <c r="P147" s="451"/>
      <c r="Q147" s="451"/>
      <c r="R147" s="454"/>
      <c r="S147" s="454"/>
      <c r="T147" s="454"/>
      <c r="U147" s="454"/>
      <c r="V147" s="457"/>
      <c r="W147" s="526"/>
      <c r="X147" s="451"/>
      <c r="Y147" s="451"/>
      <c r="Z147" s="451"/>
    </row>
    <row r="148" ht="18.75" customHeight="1">
      <c r="A148" s="451"/>
      <c r="B148" s="452"/>
      <c r="C148" s="452"/>
      <c r="D148" s="452"/>
      <c r="E148" s="452"/>
      <c r="F148" s="459"/>
      <c r="G148" s="459"/>
      <c r="H148" s="452"/>
      <c r="I148" s="465"/>
      <c r="J148" s="465"/>
      <c r="K148" s="454"/>
      <c r="L148" s="454"/>
      <c r="M148" s="454"/>
      <c r="N148" s="454"/>
      <c r="O148" s="451"/>
      <c r="P148" s="451"/>
      <c r="Q148" s="451"/>
      <c r="R148" s="454"/>
      <c r="S148" s="454"/>
      <c r="T148" s="454"/>
      <c r="U148" s="454"/>
      <c r="V148" s="457"/>
      <c r="W148" s="526"/>
      <c r="X148" s="451"/>
      <c r="Y148" s="451"/>
      <c r="Z148" s="451"/>
    </row>
    <row r="149" ht="18.75" customHeight="1">
      <c r="A149" s="451"/>
      <c r="B149" s="452"/>
      <c r="C149" s="452"/>
      <c r="D149" s="452"/>
      <c r="E149" s="452"/>
      <c r="F149" s="459"/>
      <c r="G149" s="459"/>
      <c r="H149" s="452"/>
      <c r="I149" s="465"/>
      <c r="J149" s="465"/>
      <c r="K149" s="454"/>
      <c r="L149" s="454"/>
      <c r="M149" s="454"/>
      <c r="N149" s="454"/>
      <c r="O149" s="451"/>
      <c r="P149" s="451"/>
      <c r="Q149" s="451"/>
      <c r="R149" s="454"/>
      <c r="S149" s="454"/>
      <c r="T149" s="454"/>
      <c r="U149" s="454"/>
      <c r="V149" s="457"/>
      <c r="W149" s="526"/>
      <c r="X149" s="451"/>
      <c r="Y149" s="451"/>
      <c r="Z149" s="451"/>
    </row>
    <row r="150" ht="18.75" customHeight="1">
      <c r="A150" s="451"/>
      <c r="B150" s="452"/>
      <c r="C150" s="452"/>
      <c r="D150" s="452"/>
      <c r="E150" s="452"/>
      <c r="F150" s="459"/>
      <c r="G150" s="459"/>
      <c r="H150" s="452"/>
      <c r="I150" s="465"/>
      <c r="J150" s="465"/>
      <c r="K150" s="454"/>
      <c r="L150" s="454"/>
      <c r="M150" s="454"/>
      <c r="N150" s="454"/>
      <c r="O150" s="451"/>
      <c r="P150" s="451"/>
      <c r="Q150" s="451"/>
      <c r="R150" s="454"/>
      <c r="S150" s="454"/>
      <c r="T150" s="454"/>
      <c r="U150" s="454"/>
      <c r="V150" s="457"/>
      <c r="W150" s="526"/>
      <c r="X150" s="451"/>
      <c r="Y150" s="451"/>
      <c r="Z150" s="451"/>
    </row>
    <row r="151" ht="18.75" customHeight="1">
      <c r="A151" s="451"/>
      <c r="B151" s="452"/>
      <c r="C151" s="452"/>
      <c r="D151" s="452"/>
      <c r="E151" s="452"/>
      <c r="F151" s="459"/>
      <c r="G151" s="459"/>
      <c r="H151" s="452"/>
      <c r="I151" s="465"/>
      <c r="J151" s="465"/>
      <c r="K151" s="454"/>
      <c r="L151" s="454"/>
      <c r="M151" s="454"/>
      <c r="N151" s="454"/>
      <c r="O151" s="451"/>
      <c r="P151" s="451"/>
      <c r="Q151" s="451"/>
      <c r="R151" s="454"/>
      <c r="S151" s="454"/>
      <c r="T151" s="454"/>
      <c r="U151" s="454"/>
      <c r="V151" s="457"/>
      <c r="W151" s="526"/>
      <c r="X151" s="451"/>
      <c r="Y151" s="451"/>
      <c r="Z151" s="451"/>
    </row>
    <row r="152" ht="18.75" customHeight="1">
      <c r="A152" s="451"/>
      <c r="B152" s="452"/>
      <c r="C152" s="452"/>
      <c r="D152" s="452"/>
      <c r="E152" s="452"/>
      <c r="F152" s="459"/>
      <c r="G152" s="459"/>
      <c r="H152" s="452"/>
      <c r="I152" s="465"/>
      <c r="J152" s="465"/>
      <c r="K152" s="454"/>
      <c r="L152" s="454"/>
      <c r="M152" s="454"/>
      <c r="N152" s="454"/>
      <c r="O152" s="451"/>
      <c r="P152" s="451"/>
      <c r="Q152" s="451"/>
      <c r="R152" s="454"/>
      <c r="S152" s="454"/>
      <c r="T152" s="454"/>
      <c r="U152" s="454"/>
      <c r="V152" s="457"/>
      <c r="W152" s="526"/>
      <c r="X152" s="451"/>
      <c r="Y152" s="451"/>
      <c r="Z152" s="451"/>
    </row>
    <row r="153" ht="18.75" customHeight="1">
      <c r="A153" s="451"/>
      <c r="B153" s="452"/>
      <c r="C153" s="452"/>
      <c r="D153" s="452"/>
      <c r="E153" s="452"/>
      <c r="F153" s="459"/>
      <c r="G153" s="459"/>
      <c r="H153" s="452"/>
      <c r="I153" s="465"/>
      <c r="J153" s="465"/>
      <c r="K153" s="454"/>
      <c r="L153" s="454"/>
      <c r="M153" s="454"/>
      <c r="N153" s="454"/>
      <c r="O153" s="451"/>
      <c r="P153" s="451"/>
      <c r="Q153" s="451"/>
      <c r="R153" s="454"/>
      <c r="S153" s="454"/>
      <c r="T153" s="454"/>
      <c r="U153" s="454"/>
      <c r="V153" s="457"/>
      <c r="W153" s="526"/>
      <c r="X153" s="451"/>
      <c r="Y153" s="451"/>
      <c r="Z153" s="451"/>
    </row>
    <row r="154" ht="18.75" customHeight="1">
      <c r="A154" s="451"/>
      <c r="B154" s="452"/>
      <c r="C154" s="452"/>
      <c r="D154" s="452"/>
      <c r="E154" s="452"/>
      <c r="F154" s="459"/>
      <c r="G154" s="459"/>
      <c r="H154" s="452"/>
      <c r="I154" s="465"/>
      <c r="J154" s="465"/>
      <c r="K154" s="454"/>
      <c r="L154" s="454"/>
      <c r="M154" s="454"/>
      <c r="N154" s="454"/>
      <c r="O154" s="451"/>
      <c r="P154" s="451"/>
      <c r="Q154" s="451"/>
      <c r="R154" s="454"/>
      <c r="S154" s="454"/>
      <c r="T154" s="454"/>
      <c r="U154" s="454"/>
      <c r="V154" s="457"/>
      <c r="W154" s="526"/>
      <c r="X154" s="451"/>
      <c r="Y154" s="451"/>
      <c r="Z154" s="451"/>
    </row>
    <row r="155" ht="18.75" customHeight="1">
      <c r="A155" s="451"/>
      <c r="B155" s="452"/>
      <c r="C155" s="452"/>
      <c r="D155" s="452"/>
      <c r="E155" s="452"/>
      <c r="F155" s="459"/>
      <c r="G155" s="459"/>
      <c r="H155" s="452"/>
      <c r="I155" s="465"/>
      <c r="J155" s="465"/>
      <c r="K155" s="454"/>
      <c r="L155" s="454"/>
      <c r="M155" s="454"/>
      <c r="N155" s="454"/>
      <c r="O155" s="451"/>
      <c r="P155" s="451"/>
      <c r="Q155" s="451"/>
      <c r="R155" s="454"/>
      <c r="S155" s="454"/>
      <c r="T155" s="454"/>
      <c r="U155" s="454"/>
      <c r="V155" s="457"/>
      <c r="W155" s="526"/>
      <c r="X155" s="451"/>
      <c r="Y155" s="451"/>
      <c r="Z155" s="451"/>
    </row>
    <row r="156" ht="18.75" customHeight="1">
      <c r="A156" s="451"/>
      <c r="B156" s="452"/>
      <c r="C156" s="452"/>
      <c r="D156" s="452"/>
      <c r="E156" s="452"/>
      <c r="F156" s="459"/>
      <c r="G156" s="459"/>
      <c r="H156" s="452"/>
      <c r="I156" s="465"/>
      <c r="J156" s="465"/>
      <c r="K156" s="454"/>
      <c r="L156" s="454"/>
      <c r="M156" s="454"/>
      <c r="N156" s="454"/>
      <c r="O156" s="451"/>
      <c r="P156" s="451"/>
      <c r="Q156" s="451"/>
      <c r="R156" s="454"/>
      <c r="S156" s="454"/>
      <c r="T156" s="454"/>
      <c r="U156" s="454"/>
      <c r="V156" s="457"/>
      <c r="W156" s="526"/>
      <c r="X156" s="451"/>
      <c r="Y156" s="451"/>
      <c r="Z156" s="451"/>
    </row>
    <row r="157" ht="18.75" customHeight="1">
      <c r="A157" s="451"/>
      <c r="B157" s="452"/>
      <c r="C157" s="452"/>
      <c r="D157" s="452"/>
      <c r="E157" s="452"/>
      <c r="F157" s="459"/>
      <c r="G157" s="459"/>
      <c r="H157" s="452"/>
      <c r="I157" s="465"/>
      <c r="J157" s="465"/>
      <c r="K157" s="454"/>
      <c r="L157" s="454"/>
      <c r="M157" s="454"/>
      <c r="N157" s="454"/>
      <c r="O157" s="451"/>
      <c r="P157" s="451"/>
      <c r="Q157" s="451"/>
      <c r="R157" s="454"/>
      <c r="S157" s="454"/>
      <c r="T157" s="454"/>
      <c r="U157" s="454"/>
      <c r="V157" s="457"/>
      <c r="W157" s="526"/>
      <c r="X157" s="451"/>
      <c r="Y157" s="451"/>
      <c r="Z157" s="451"/>
    </row>
    <row r="158" ht="18.75" customHeight="1">
      <c r="A158" s="451"/>
      <c r="B158" s="452"/>
      <c r="C158" s="452"/>
      <c r="D158" s="452"/>
      <c r="E158" s="452"/>
      <c r="F158" s="459"/>
      <c r="G158" s="459"/>
      <c r="H158" s="452"/>
      <c r="I158" s="465"/>
      <c r="J158" s="465"/>
      <c r="K158" s="454"/>
      <c r="L158" s="454"/>
      <c r="M158" s="454"/>
      <c r="N158" s="454"/>
      <c r="O158" s="451"/>
      <c r="P158" s="451"/>
      <c r="Q158" s="451"/>
      <c r="R158" s="454"/>
      <c r="S158" s="454"/>
      <c r="T158" s="454"/>
      <c r="U158" s="454"/>
      <c r="V158" s="457"/>
      <c r="W158" s="526"/>
      <c r="X158" s="451"/>
      <c r="Y158" s="451"/>
      <c r="Z158" s="451"/>
    </row>
    <row r="159" ht="18.75" customHeight="1">
      <c r="A159" s="451"/>
      <c r="B159" s="452"/>
      <c r="C159" s="452"/>
      <c r="D159" s="452"/>
      <c r="E159" s="452"/>
      <c r="F159" s="459"/>
      <c r="G159" s="459"/>
      <c r="H159" s="452"/>
      <c r="I159" s="465"/>
      <c r="J159" s="465"/>
      <c r="K159" s="454"/>
      <c r="L159" s="454"/>
      <c r="M159" s="454"/>
      <c r="N159" s="454"/>
      <c r="O159" s="451"/>
      <c r="P159" s="451"/>
      <c r="Q159" s="451"/>
      <c r="R159" s="454"/>
      <c r="S159" s="454"/>
      <c r="T159" s="454"/>
      <c r="U159" s="454"/>
      <c r="V159" s="457"/>
      <c r="W159" s="526"/>
      <c r="X159" s="451"/>
      <c r="Y159" s="451"/>
      <c r="Z159" s="451"/>
    </row>
    <row r="160" ht="18.75" customHeight="1">
      <c r="A160" s="451"/>
      <c r="B160" s="452"/>
      <c r="C160" s="452"/>
      <c r="D160" s="452"/>
      <c r="E160" s="452"/>
      <c r="F160" s="459"/>
      <c r="G160" s="459"/>
      <c r="H160" s="452"/>
      <c r="I160" s="465"/>
      <c r="J160" s="465"/>
      <c r="K160" s="454"/>
      <c r="L160" s="454"/>
      <c r="M160" s="454"/>
      <c r="N160" s="454"/>
      <c r="O160" s="451"/>
      <c r="P160" s="451"/>
      <c r="Q160" s="451"/>
      <c r="R160" s="454"/>
      <c r="S160" s="454"/>
      <c r="T160" s="454"/>
      <c r="U160" s="454"/>
      <c r="V160" s="457"/>
      <c r="W160" s="526"/>
      <c r="X160" s="451"/>
      <c r="Y160" s="451"/>
      <c r="Z160" s="451"/>
    </row>
    <row r="161" ht="18.75" customHeight="1">
      <c r="A161" s="451"/>
      <c r="B161" s="452"/>
      <c r="C161" s="452"/>
      <c r="D161" s="452"/>
      <c r="E161" s="452"/>
      <c r="F161" s="459"/>
      <c r="G161" s="459"/>
      <c r="H161" s="452"/>
      <c r="I161" s="465"/>
      <c r="J161" s="465"/>
      <c r="K161" s="454"/>
      <c r="L161" s="454"/>
      <c r="M161" s="454"/>
      <c r="N161" s="454"/>
      <c r="O161" s="451"/>
      <c r="P161" s="451"/>
      <c r="Q161" s="451"/>
      <c r="R161" s="454"/>
      <c r="S161" s="454"/>
      <c r="T161" s="454"/>
      <c r="U161" s="454"/>
      <c r="V161" s="457"/>
      <c r="W161" s="526"/>
      <c r="X161" s="451"/>
      <c r="Y161" s="451"/>
      <c r="Z161" s="451"/>
    </row>
    <row r="162" ht="18.75" customHeight="1">
      <c r="A162" s="451"/>
      <c r="B162" s="452"/>
      <c r="C162" s="452"/>
      <c r="D162" s="452"/>
      <c r="E162" s="452"/>
      <c r="F162" s="459"/>
      <c r="G162" s="459"/>
      <c r="H162" s="452"/>
      <c r="I162" s="465"/>
      <c r="J162" s="465"/>
      <c r="K162" s="454"/>
      <c r="L162" s="454"/>
      <c r="M162" s="454"/>
      <c r="N162" s="454"/>
      <c r="O162" s="451"/>
      <c r="P162" s="451"/>
      <c r="Q162" s="451"/>
      <c r="R162" s="454"/>
      <c r="S162" s="454"/>
      <c r="T162" s="454"/>
      <c r="U162" s="454"/>
      <c r="V162" s="457"/>
      <c r="W162" s="526"/>
      <c r="X162" s="451"/>
      <c r="Y162" s="451"/>
      <c r="Z162" s="451"/>
    </row>
    <row r="163" ht="18.75" customHeight="1">
      <c r="A163" s="451"/>
      <c r="B163" s="452"/>
      <c r="C163" s="452"/>
      <c r="D163" s="452"/>
      <c r="E163" s="452"/>
      <c r="F163" s="459"/>
      <c r="G163" s="459"/>
      <c r="H163" s="452"/>
      <c r="I163" s="465"/>
      <c r="J163" s="465"/>
      <c r="K163" s="454"/>
      <c r="L163" s="454"/>
      <c r="M163" s="454"/>
      <c r="N163" s="454"/>
      <c r="O163" s="451"/>
      <c r="P163" s="451"/>
      <c r="Q163" s="451"/>
      <c r="R163" s="454"/>
      <c r="S163" s="454"/>
      <c r="T163" s="454"/>
      <c r="U163" s="454"/>
      <c r="V163" s="457"/>
      <c r="W163" s="526"/>
      <c r="X163" s="451"/>
      <c r="Y163" s="451"/>
      <c r="Z163" s="451"/>
    </row>
    <row r="164" ht="18.75" customHeight="1">
      <c r="A164" s="451"/>
      <c r="B164" s="452"/>
      <c r="C164" s="452"/>
      <c r="D164" s="452"/>
      <c r="E164" s="452"/>
      <c r="F164" s="459"/>
      <c r="G164" s="459"/>
      <c r="H164" s="452"/>
      <c r="I164" s="465"/>
      <c r="J164" s="465"/>
      <c r="K164" s="454"/>
      <c r="L164" s="454"/>
      <c r="M164" s="454"/>
      <c r="N164" s="454"/>
      <c r="O164" s="451"/>
      <c r="P164" s="451"/>
      <c r="Q164" s="451"/>
      <c r="R164" s="454"/>
      <c r="S164" s="454"/>
      <c r="T164" s="454"/>
      <c r="U164" s="454"/>
      <c r="V164" s="457"/>
      <c r="W164" s="526"/>
      <c r="X164" s="451"/>
      <c r="Y164" s="451"/>
      <c r="Z164" s="451"/>
    </row>
    <row r="165" ht="18.75" customHeight="1">
      <c r="A165" s="451"/>
      <c r="B165" s="452"/>
      <c r="C165" s="452"/>
      <c r="D165" s="452"/>
      <c r="E165" s="452"/>
      <c r="F165" s="459"/>
      <c r="G165" s="459"/>
      <c r="H165" s="452"/>
      <c r="I165" s="465"/>
      <c r="J165" s="465"/>
      <c r="K165" s="454"/>
      <c r="L165" s="454"/>
      <c r="M165" s="454"/>
      <c r="N165" s="454"/>
      <c r="O165" s="451"/>
      <c r="P165" s="451"/>
      <c r="Q165" s="451"/>
      <c r="R165" s="454"/>
      <c r="S165" s="454"/>
      <c r="T165" s="454"/>
      <c r="U165" s="454"/>
      <c r="V165" s="457"/>
      <c r="W165" s="526"/>
      <c r="X165" s="451"/>
      <c r="Y165" s="451"/>
      <c r="Z165" s="451"/>
    </row>
    <row r="166" ht="18.75" customHeight="1">
      <c r="A166" s="451"/>
      <c r="B166" s="452"/>
      <c r="C166" s="452"/>
      <c r="D166" s="452"/>
      <c r="E166" s="452"/>
      <c r="F166" s="459"/>
      <c r="G166" s="459"/>
      <c r="H166" s="452"/>
      <c r="I166" s="465"/>
      <c r="J166" s="465"/>
      <c r="K166" s="454"/>
      <c r="L166" s="454"/>
      <c r="M166" s="454"/>
      <c r="N166" s="454"/>
      <c r="O166" s="451"/>
      <c r="P166" s="451"/>
      <c r="Q166" s="451"/>
      <c r="R166" s="454"/>
      <c r="S166" s="454"/>
      <c r="T166" s="454"/>
      <c r="U166" s="454"/>
      <c r="V166" s="457"/>
      <c r="W166" s="526"/>
      <c r="X166" s="451"/>
      <c r="Y166" s="451"/>
      <c r="Z166" s="451"/>
    </row>
    <row r="167" ht="18.75" customHeight="1">
      <c r="A167" s="451"/>
      <c r="B167" s="452"/>
      <c r="C167" s="452"/>
      <c r="D167" s="452"/>
      <c r="E167" s="452"/>
      <c r="F167" s="459"/>
      <c r="G167" s="459"/>
      <c r="H167" s="452"/>
      <c r="I167" s="465"/>
      <c r="J167" s="465"/>
      <c r="K167" s="454"/>
      <c r="L167" s="454"/>
      <c r="M167" s="454"/>
      <c r="N167" s="454"/>
      <c r="O167" s="451"/>
      <c r="P167" s="451"/>
      <c r="Q167" s="451"/>
      <c r="R167" s="454"/>
      <c r="S167" s="454"/>
      <c r="T167" s="454"/>
      <c r="U167" s="454"/>
      <c r="V167" s="457"/>
      <c r="W167" s="526"/>
      <c r="X167" s="451"/>
      <c r="Y167" s="451"/>
      <c r="Z167" s="451"/>
    </row>
    <row r="168" ht="18.75" customHeight="1">
      <c r="A168" s="451"/>
      <c r="B168" s="452"/>
      <c r="C168" s="452"/>
      <c r="D168" s="452"/>
      <c r="E168" s="452"/>
      <c r="F168" s="459"/>
      <c r="G168" s="459"/>
      <c r="H168" s="452"/>
      <c r="I168" s="465"/>
      <c r="J168" s="465"/>
      <c r="K168" s="454"/>
      <c r="L168" s="454"/>
      <c r="M168" s="454"/>
      <c r="N168" s="454"/>
      <c r="O168" s="451"/>
      <c r="P168" s="451"/>
      <c r="Q168" s="451"/>
      <c r="R168" s="454"/>
      <c r="S168" s="454"/>
      <c r="T168" s="454"/>
      <c r="U168" s="454"/>
      <c r="V168" s="457"/>
      <c r="W168" s="526"/>
      <c r="X168" s="451"/>
      <c r="Y168" s="451"/>
      <c r="Z168" s="451"/>
    </row>
    <row r="169" ht="18.75" customHeight="1">
      <c r="A169" s="451"/>
      <c r="B169" s="452"/>
      <c r="C169" s="452"/>
      <c r="D169" s="452"/>
      <c r="E169" s="452"/>
      <c r="F169" s="459"/>
      <c r="G169" s="459"/>
      <c r="H169" s="452"/>
      <c r="I169" s="465"/>
      <c r="J169" s="465"/>
      <c r="K169" s="454"/>
      <c r="L169" s="454"/>
      <c r="M169" s="454"/>
      <c r="N169" s="454"/>
      <c r="O169" s="451"/>
      <c r="P169" s="451"/>
      <c r="Q169" s="451"/>
      <c r="R169" s="454"/>
      <c r="S169" s="454"/>
      <c r="T169" s="454"/>
      <c r="U169" s="454"/>
      <c r="V169" s="457"/>
      <c r="W169" s="526"/>
      <c r="X169" s="451"/>
      <c r="Y169" s="451"/>
      <c r="Z169" s="451"/>
    </row>
    <row r="170" ht="18.75" customHeight="1">
      <c r="A170" s="451"/>
      <c r="B170" s="452"/>
      <c r="C170" s="452"/>
      <c r="D170" s="452"/>
      <c r="E170" s="452"/>
      <c r="F170" s="459"/>
      <c r="G170" s="459"/>
      <c r="H170" s="452"/>
      <c r="I170" s="465"/>
      <c r="J170" s="465"/>
      <c r="K170" s="454"/>
      <c r="L170" s="454"/>
      <c r="M170" s="454"/>
      <c r="N170" s="454"/>
      <c r="O170" s="451"/>
      <c r="P170" s="451"/>
      <c r="Q170" s="451"/>
      <c r="R170" s="454"/>
      <c r="S170" s="454"/>
      <c r="T170" s="454"/>
      <c r="U170" s="454"/>
      <c r="V170" s="457"/>
      <c r="W170" s="526"/>
      <c r="X170" s="451"/>
      <c r="Y170" s="451"/>
      <c r="Z170" s="451"/>
    </row>
    <row r="171" ht="18.75" customHeight="1">
      <c r="A171" s="451"/>
      <c r="B171" s="452"/>
      <c r="C171" s="452"/>
      <c r="D171" s="452"/>
      <c r="E171" s="452"/>
      <c r="F171" s="459"/>
      <c r="G171" s="459"/>
      <c r="H171" s="452"/>
      <c r="I171" s="465"/>
      <c r="J171" s="465"/>
      <c r="K171" s="454"/>
      <c r="L171" s="454"/>
      <c r="M171" s="454"/>
      <c r="N171" s="454"/>
      <c r="O171" s="451"/>
      <c r="P171" s="451"/>
      <c r="Q171" s="451"/>
      <c r="R171" s="454"/>
      <c r="S171" s="454"/>
      <c r="T171" s="454"/>
      <c r="U171" s="454"/>
      <c r="V171" s="457"/>
      <c r="W171" s="526"/>
      <c r="X171" s="451"/>
      <c r="Y171" s="451"/>
      <c r="Z171" s="451"/>
    </row>
    <row r="172" ht="18.75" customHeight="1">
      <c r="A172" s="451"/>
      <c r="B172" s="452"/>
      <c r="C172" s="452"/>
      <c r="D172" s="452"/>
      <c r="E172" s="452"/>
      <c r="F172" s="459"/>
      <c r="G172" s="459"/>
      <c r="H172" s="452"/>
      <c r="I172" s="465"/>
      <c r="J172" s="465"/>
      <c r="K172" s="454"/>
      <c r="L172" s="454"/>
      <c r="M172" s="454"/>
      <c r="N172" s="454"/>
      <c r="O172" s="451"/>
      <c r="P172" s="451"/>
      <c r="Q172" s="451"/>
      <c r="R172" s="454"/>
      <c r="S172" s="454"/>
      <c r="T172" s="454"/>
      <c r="U172" s="454"/>
      <c r="V172" s="457"/>
      <c r="W172" s="526"/>
      <c r="X172" s="451"/>
      <c r="Y172" s="451"/>
      <c r="Z172" s="451"/>
    </row>
    <row r="173" ht="18.75" customHeight="1">
      <c r="A173" s="451"/>
      <c r="B173" s="452"/>
      <c r="C173" s="452"/>
      <c r="D173" s="452"/>
      <c r="E173" s="452"/>
      <c r="F173" s="459"/>
      <c r="G173" s="459"/>
      <c r="H173" s="452"/>
      <c r="I173" s="465"/>
      <c r="J173" s="465"/>
      <c r="K173" s="454"/>
      <c r="L173" s="454"/>
      <c r="M173" s="454"/>
      <c r="N173" s="454"/>
      <c r="O173" s="451"/>
      <c r="P173" s="451"/>
      <c r="Q173" s="451"/>
      <c r="R173" s="454"/>
      <c r="S173" s="454"/>
      <c r="T173" s="454"/>
      <c r="U173" s="454"/>
      <c r="V173" s="457"/>
      <c r="W173" s="526"/>
      <c r="X173" s="451"/>
      <c r="Y173" s="451"/>
      <c r="Z173" s="451"/>
    </row>
    <row r="174" ht="18.75" customHeight="1">
      <c r="A174" s="451"/>
      <c r="B174" s="452"/>
      <c r="C174" s="452"/>
      <c r="D174" s="452"/>
      <c r="E174" s="452"/>
      <c r="F174" s="459"/>
      <c r="G174" s="459"/>
      <c r="H174" s="452"/>
      <c r="I174" s="465"/>
      <c r="J174" s="465"/>
      <c r="K174" s="454"/>
      <c r="L174" s="454"/>
      <c r="M174" s="454"/>
      <c r="N174" s="454"/>
      <c r="O174" s="451"/>
      <c r="P174" s="451"/>
      <c r="Q174" s="451"/>
      <c r="R174" s="454"/>
      <c r="S174" s="454"/>
      <c r="T174" s="454"/>
      <c r="U174" s="454"/>
      <c r="V174" s="457"/>
      <c r="W174" s="526"/>
      <c r="X174" s="451"/>
      <c r="Y174" s="451"/>
      <c r="Z174" s="451"/>
    </row>
    <row r="175" ht="18.75" customHeight="1">
      <c r="A175" s="451"/>
      <c r="B175" s="452"/>
      <c r="C175" s="452"/>
      <c r="D175" s="452"/>
      <c r="E175" s="452"/>
      <c r="F175" s="459"/>
      <c r="G175" s="459"/>
      <c r="H175" s="452"/>
      <c r="I175" s="465"/>
      <c r="J175" s="465"/>
      <c r="K175" s="454"/>
      <c r="L175" s="454"/>
      <c r="M175" s="454"/>
      <c r="N175" s="454"/>
      <c r="O175" s="451"/>
      <c r="P175" s="451"/>
      <c r="Q175" s="451"/>
      <c r="R175" s="454"/>
      <c r="S175" s="454"/>
      <c r="T175" s="454"/>
      <c r="U175" s="454"/>
      <c r="V175" s="457"/>
      <c r="W175" s="526"/>
      <c r="X175" s="451"/>
      <c r="Y175" s="451"/>
      <c r="Z175" s="451"/>
    </row>
    <row r="176" ht="18.75" customHeight="1">
      <c r="A176" s="451"/>
      <c r="B176" s="452"/>
      <c r="C176" s="452"/>
      <c r="D176" s="452"/>
      <c r="E176" s="452"/>
      <c r="F176" s="459"/>
      <c r="G176" s="459"/>
      <c r="H176" s="452"/>
      <c r="I176" s="465"/>
      <c r="J176" s="465"/>
      <c r="K176" s="454"/>
      <c r="L176" s="454"/>
      <c r="M176" s="454"/>
      <c r="N176" s="454"/>
      <c r="O176" s="451"/>
      <c r="P176" s="451"/>
      <c r="Q176" s="451"/>
      <c r="R176" s="454"/>
      <c r="S176" s="454"/>
      <c r="T176" s="454"/>
      <c r="U176" s="454"/>
      <c r="V176" s="457"/>
      <c r="W176" s="526"/>
      <c r="X176" s="451"/>
      <c r="Y176" s="451"/>
      <c r="Z176" s="451"/>
    </row>
    <row r="177" ht="18.75" customHeight="1">
      <c r="A177" s="451"/>
      <c r="B177" s="452"/>
      <c r="C177" s="452"/>
      <c r="D177" s="452"/>
      <c r="E177" s="452"/>
      <c r="F177" s="459"/>
      <c r="G177" s="459"/>
      <c r="H177" s="452"/>
      <c r="I177" s="465"/>
      <c r="J177" s="465"/>
      <c r="K177" s="454"/>
      <c r="L177" s="454"/>
      <c r="M177" s="454"/>
      <c r="N177" s="454"/>
      <c r="O177" s="451"/>
      <c r="P177" s="451"/>
      <c r="Q177" s="451"/>
      <c r="R177" s="454"/>
      <c r="S177" s="454"/>
      <c r="T177" s="454"/>
      <c r="U177" s="454"/>
      <c r="V177" s="457"/>
      <c r="W177" s="526"/>
      <c r="X177" s="451"/>
      <c r="Y177" s="451"/>
      <c r="Z177" s="451"/>
    </row>
    <row r="178" ht="18.75" customHeight="1">
      <c r="A178" s="451"/>
      <c r="B178" s="452"/>
      <c r="C178" s="452"/>
      <c r="D178" s="452"/>
      <c r="E178" s="452"/>
      <c r="F178" s="459"/>
      <c r="G178" s="459"/>
      <c r="H178" s="452"/>
      <c r="I178" s="465"/>
      <c r="J178" s="465"/>
      <c r="K178" s="454"/>
      <c r="L178" s="454"/>
      <c r="M178" s="454"/>
      <c r="N178" s="454"/>
      <c r="O178" s="451"/>
      <c r="P178" s="451"/>
      <c r="Q178" s="451"/>
      <c r="R178" s="454"/>
      <c r="S178" s="454"/>
      <c r="T178" s="454"/>
      <c r="U178" s="454"/>
      <c r="V178" s="457"/>
      <c r="W178" s="526"/>
      <c r="X178" s="451"/>
      <c r="Y178" s="451"/>
      <c r="Z178" s="451"/>
    </row>
    <row r="179" ht="18.75" customHeight="1">
      <c r="A179" s="451"/>
      <c r="B179" s="452"/>
      <c r="C179" s="452"/>
      <c r="D179" s="452"/>
      <c r="E179" s="452"/>
      <c r="F179" s="459"/>
      <c r="G179" s="459"/>
      <c r="H179" s="452"/>
      <c r="I179" s="465"/>
      <c r="J179" s="465"/>
      <c r="K179" s="454"/>
      <c r="L179" s="454"/>
      <c r="M179" s="454"/>
      <c r="N179" s="454"/>
      <c r="O179" s="451"/>
      <c r="P179" s="451"/>
      <c r="Q179" s="451"/>
      <c r="R179" s="454"/>
      <c r="S179" s="454"/>
      <c r="T179" s="454"/>
      <c r="U179" s="454"/>
      <c r="V179" s="457"/>
      <c r="W179" s="526"/>
      <c r="X179" s="451"/>
      <c r="Y179" s="451"/>
      <c r="Z179" s="451"/>
    </row>
    <row r="180" ht="18.75" customHeight="1">
      <c r="A180" s="451"/>
      <c r="B180" s="452"/>
      <c r="C180" s="452"/>
      <c r="D180" s="452"/>
      <c r="E180" s="452"/>
      <c r="F180" s="459"/>
      <c r="G180" s="459"/>
      <c r="H180" s="452"/>
      <c r="I180" s="465"/>
      <c r="J180" s="465"/>
      <c r="K180" s="454"/>
      <c r="L180" s="454"/>
      <c r="M180" s="454"/>
      <c r="N180" s="454"/>
      <c r="O180" s="451"/>
      <c r="P180" s="451"/>
      <c r="Q180" s="451"/>
      <c r="R180" s="454"/>
      <c r="S180" s="454"/>
      <c r="T180" s="454"/>
      <c r="U180" s="454"/>
      <c r="V180" s="457"/>
      <c r="W180" s="526"/>
      <c r="X180" s="451"/>
      <c r="Y180" s="451"/>
      <c r="Z180" s="451"/>
    </row>
    <row r="181" ht="18.75" customHeight="1">
      <c r="A181" s="451"/>
      <c r="B181" s="452"/>
      <c r="C181" s="452"/>
      <c r="D181" s="452"/>
      <c r="E181" s="452"/>
      <c r="F181" s="459"/>
      <c r="G181" s="459"/>
      <c r="H181" s="452"/>
      <c r="I181" s="465"/>
      <c r="J181" s="465"/>
      <c r="K181" s="454"/>
      <c r="L181" s="454"/>
      <c r="M181" s="454"/>
      <c r="N181" s="454"/>
      <c r="O181" s="451"/>
      <c r="P181" s="451"/>
      <c r="Q181" s="451"/>
      <c r="R181" s="454"/>
      <c r="S181" s="454"/>
      <c r="T181" s="454"/>
      <c r="U181" s="454"/>
      <c r="V181" s="457"/>
      <c r="W181" s="526"/>
      <c r="X181" s="451"/>
      <c r="Y181" s="451"/>
      <c r="Z181" s="451"/>
    </row>
    <row r="182" ht="18.75" customHeight="1">
      <c r="A182" s="451"/>
      <c r="B182" s="452"/>
      <c r="C182" s="452"/>
      <c r="D182" s="452"/>
      <c r="E182" s="452"/>
      <c r="F182" s="459"/>
      <c r="G182" s="459"/>
      <c r="H182" s="452"/>
      <c r="I182" s="465"/>
      <c r="J182" s="465"/>
      <c r="K182" s="454"/>
      <c r="L182" s="454"/>
      <c r="M182" s="454"/>
      <c r="N182" s="454"/>
      <c r="O182" s="451"/>
      <c r="P182" s="451"/>
      <c r="Q182" s="451"/>
      <c r="R182" s="454"/>
      <c r="S182" s="454"/>
      <c r="T182" s="454"/>
      <c r="U182" s="454"/>
      <c r="V182" s="457"/>
      <c r="W182" s="526"/>
      <c r="X182" s="451"/>
      <c r="Y182" s="451"/>
      <c r="Z182" s="451"/>
    </row>
    <row r="183" ht="18.75" customHeight="1">
      <c r="A183" s="451"/>
      <c r="B183" s="452"/>
      <c r="C183" s="452"/>
      <c r="D183" s="452"/>
      <c r="E183" s="452"/>
      <c r="F183" s="459"/>
      <c r="G183" s="459"/>
      <c r="H183" s="452"/>
      <c r="I183" s="465"/>
      <c r="J183" s="465"/>
      <c r="K183" s="454"/>
      <c r="L183" s="454"/>
      <c r="M183" s="454"/>
      <c r="N183" s="454"/>
      <c r="O183" s="451"/>
      <c r="P183" s="451"/>
      <c r="Q183" s="451"/>
      <c r="R183" s="454"/>
      <c r="S183" s="454"/>
      <c r="T183" s="454"/>
      <c r="U183" s="454"/>
      <c r="V183" s="457"/>
      <c r="W183" s="526"/>
      <c r="X183" s="451"/>
      <c r="Y183" s="451"/>
      <c r="Z183" s="451"/>
    </row>
    <row r="184" ht="18.75" customHeight="1">
      <c r="A184" s="451"/>
      <c r="B184" s="452"/>
      <c r="C184" s="452"/>
      <c r="D184" s="452"/>
      <c r="E184" s="452"/>
      <c r="F184" s="459"/>
      <c r="G184" s="459"/>
      <c r="H184" s="452"/>
      <c r="I184" s="465"/>
      <c r="J184" s="465"/>
      <c r="K184" s="454"/>
      <c r="L184" s="454"/>
      <c r="M184" s="454"/>
      <c r="N184" s="454"/>
      <c r="O184" s="451"/>
      <c r="P184" s="451"/>
      <c r="Q184" s="451"/>
      <c r="R184" s="454"/>
      <c r="S184" s="454"/>
      <c r="T184" s="454"/>
      <c r="U184" s="454"/>
      <c r="V184" s="457"/>
      <c r="W184" s="526"/>
      <c r="X184" s="451"/>
      <c r="Y184" s="451"/>
      <c r="Z184" s="451"/>
    </row>
    <row r="185" ht="18.75" customHeight="1">
      <c r="A185" s="451"/>
      <c r="B185" s="452"/>
      <c r="C185" s="452"/>
      <c r="D185" s="452"/>
      <c r="E185" s="452"/>
      <c r="F185" s="459"/>
      <c r="G185" s="459"/>
      <c r="H185" s="452"/>
      <c r="I185" s="465"/>
      <c r="J185" s="465"/>
      <c r="K185" s="454"/>
      <c r="L185" s="454"/>
      <c r="M185" s="454"/>
      <c r="N185" s="454"/>
      <c r="O185" s="451"/>
      <c r="P185" s="451"/>
      <c r="Q185" s="451"/>
      <c r="R185" s="454"/>
      <c r="S185" s="454"/>
      <c r="T185" s="454"/>
      <c r="U185" s="454"/>
      <c r="V185" s="457"/>
      <c r="W185" s="526"/>
      <c r="X185" s="451"/>
      <c r="Y185" s="451"/>
      <c r="Z185" s="451"/>
    </row>
    <row r="186" ht="18.75" customHeight="1">
      <c r="A186" s="451"/>
      <c r="B186" s="452"/>
      <c r="C186" s="452"/>
      <c r="D186" s="452"/>
      <c r="E186" s="452"/>
      <c r="F186" s="459"/>
      <c r="G186" s="459"/>
      <c r="H186" s="452"/>
      <c r="I186" s="465"/>
      <c r="J186" s="465"/>
      <c r="K186" s="454"/>
      <c r="L186" s="454"/>
      <c r="M186" s="454"/>
      <c r="N186" s="454"/>
      <c r="O186" s="451"/>
      <c r="P186" s="451"/>
      <c r="Q186" s="451"/>
      <c r="R186" s="454"/>
      <c r="S186" s="454"/>
      <c r="T186" s="454"/>
      <c r="U186" s="454"/>
      <c r="V186" s="457"/>
      <c r="W186" s="526"/>
      <c r="X186" s="451"/>
      <c r="Y186" s="451"/>
      <c r="Z186" s="451"/>
    </row>
    <row r="187" ht="18.75" customHeight="1">
      <c r="A187" s="451"/>
      <c r="B187" s="452"/>
      <c r="C187" s="452"/>
      <c r="D187" s="452"/>
      <c r="E187" s="452"/>
      <c r="F187" s="459"/>
      <c r="G187" s="459"/>
      <c r="H187" s="452"/>
      <c r="I187" s="465"/>
      <c r="J187" s="465"/>
      <c r="K187" s="454"/>
      <c r="L187" s="454"/>
      <c r="M187" s="454"/>
      <c r="N187" s="454"/>
      <c r="O187" s="451"/>
      <c r="P187" s="451"/>
      <c r="Q187" s="451"/>
      <c r="R187" s="454"/>
      <c r="S187" s="454"/>
      <c r="T187" s="454"/>
      <c r="U187" s="454"/>
      <c r="V187" s="457"/>
      <c r="W187" s="526"/>
      <c r="X187" s="451"/>
      <c r="Y187" s="451"/>
      <c r="Z187" s="451"/>
    </row>
    <row r="188" ht="18.75" customHeight="1">
      <c r="A188" s="451"/>
      <c r="B188" s="452"/>
      <c r="C188" s="452"/>
      <c r="D188" s="452"/>
      <c r="E188" s="452"/>
      <c r="F188" s="459"/>
      <c r="G188" s="459"/>
      <c r="H188" s="452"/>
      <c r="I188" s="465"/>
      <c r="J188" s="465"/>
      <c r="K188" s="454"/>
      <c r="L188" s="454"/>
      <c r="M188" s="454"/>
      <c r="N188" s="454"/>
      <c r="O188" s="451"/>
      <c r="P188" s="451"/>
      <c r="Q188" s="451"/>
      <c r="R188" s="454"/>
      <c r="S188" s="454"/>
      <c r="T188" s="454"/>
      <c r="U188" s="454"/>
      <c r="V188" s="457"/>
      <c r="W188" s="526"/>
      <c r="X188" s="451"/>
      <c r="Y188" s="451"/>
      <c r="Z188" s="451"/>
    </row>
    <row r="189" ht="18.75" customHeight="1">
      <c r="A189" s="451"/>
      <c r="B189" s="452"/>
      <c r="C189" s="452"/>
      <c r="D189" s="452"/>
      <c r="E189" s="452"/>
      <c r="F189" s="459"/>
      <c r="G189" s="459"/>
      <c r="H189" s="452"/>
      <c r="I189" s="465"/>
      <c r="J189" s="465"/>
      <c r="K189" s="454"/>
      <c r="L189" s="454"/>
      <c r="M189" s="454"/>
      <c r="N189" s="454"/>
      <c r="O189" s="451"/>
      <c r="P189" s="451"/>
      <c r="Q189" s="451"/>
      <c r="R189" s="454"/>
      <c r="S189" s="454"/>
      <c r="T189" s="454"/>
      <c r="U189" s="454"/>
      <c r="V189" s="457"/>
      <c r="W189" s="526"/>
      <c r="X189" s="451"/>
      <c r="Y189" s="451"/>
      <c r="Z189" s="451"/>
    </row>
    <row r="190" ht="18.75" customHeight="1">
      <c r="A190" s="451"/>
      <c r="B190" s="452"/>
      <c r="C190" s="452"/>
      <c r="D190" s="452"/>
      <c r="E190" s="452"/>
      <c r="F190" s="459"/>
      <c r="G190" s="459"/>
      <c r="H190" s="452"/>
      <c r="I190" s="465"/>
      <c r="J190" s="465"/>
      <c r="K190" s="454"/>
      <c r="L190" s="454"/>
      <c r="M190" s="454"/>
      <c r="N190" s="454"/>
      <c r="O190" s="451"/>
      <c r="P190" s="451"/>
      <c r="Q190" s="451"/>
      <c r="R190" s="454"/>
      <c r="S190" s="454"/>
      <c r="T190" s="454"/>
      <c r="U190" s="454"/>
      <c r="V190" s="457"/>
      <c r="W190" s="526"/>
      <c r="X190" s="451"/>
      <c r="Y190" s="451"/>
      <c r="Z190" s="451"/>
    </row>
    <row r="191" ht="18.75" customHeight="1">
      <c r="A191" s="451"/>
      <c r="B191" s="452"/>
      <c r="C191" s="452"/>
      <c r="D191" s="452"/>
      <c r="E191" s="452"/>
      <c r="F191" s="459"/>
      <c r="G191" s="459"/>
      <c r="H191" s="452"/>
      <c r="I191" s="465"/>
      <c r="J191" s="465"/>
      <c r="K191" s="454"/>
      <c r="L191" s="454"/>
      <c r="M191" s="454"/>
      <c r="N191" s="454"/>
      <c r="O191" s="451"/>
      <c r="P191" s="451"/>
      <c r="Q191" s="451"/>
      <c r="R191" s="454"/>
      <c r="S191" s="454"/>
      <c r="T191" s="454"/>
      <c r="U191" s="454"/>
      <c r="V191" s="457"/>
      <c r="W191" s="526"/>
      <c r="X191" s="451"/>
      <c r="Y191" s="451"/>
      <c r="Z191" s="451"/>
    </row>
    <row r="192" ht="18.75" customHeight="1">
      <c r="A192" s="451"/>
      <c r="B192" s="452"/>
      <c r="C192" s="452"/>
      <c r="D192" s="452"/>
      <c r="E192" s="452"/>
      <c r="F192" s="459"/>
      <c r="G192" s="459"/>
      <c r="H192" s="452"/>
      <c r="I192" s="465"/>
      <c r="J192" s="465"/>
      <c r="K192" s="454"/>
      <c r="L192" s="454"/>
      <c r="M192" s="454"/>
      <c r="N192" s="454"/>
      <c r="O192" s="451"/>
      <c r="P192" s="451"/>
      <c r="Q192" s="451"/>
      <c r="R192" s="454"/>
      <c r="S192" s="454"/>
      <c r="T192" s="454"/>
      <c r="U192" s="454"/>
      <c r="V192" s="457"/>
      <c r="W192" s="526"/>
      <c r="X192" s="451"/>
      <c r="Y192" s="451"/>
      <c r="Z192" s="451"/>
    </row>
    <row r="193" ht="18.75" customHeight="1">
      <c r="A193" s="451"/>
      <c r="B193" s="452"/>
      <c r="C193" s="452"/>
      <c r="D193" s="452"/>
      <c r="E193" s="452"/>
      <c r="F193" s="459"/>
      <c r="G193" s="459"/>
      <c r="H193" s="452"/>
      <c r="I193" s="465"/>
      <c r="J193" s="465"/>
      <c r="K193" s="454"/>
      <c r="L193" s="454"/>
      <c r="M193" s="454"/>
      <c r="N193" s="454"/>
      <c r="O193" s="451"/>
      <c r="P193" s="451"/>
      <c r="Q193" s="451"/>
      <c r="R193" s="454"/>
      <c r="S193" s="454"/>
      <c r="T193" s="454"/>
      <c r="U193" s="454"/>
      <c r="V193" s="457"/>
      <c r="W193" s="526"/>
      <c r="X193" s="451"/>
      <c r="Y193" s="451"/>
      <c r="Z193" s="451"/>
    </row>
    <row r="194" ht="18.75" customHeight="1">
      <c r="A194" s="451"/>
      <c r="B194" s="452"/>
      <c r="C194" s="452"/>
      <c r="D194" s="452"/>
      <c r="E194" s="452"/>
      <c r="F194" s="459"/>
      <c r="G194" s="459"/>
      <c r="H194" s="452"/>
      <c r="I194" s="465"/>
      <c r="J194" s="465"/>
      <c r="K194" s="454"/>
      <c r="L194" s="454"/>
      <c r="M194" s="454"/>
      <c r="N194" s="454"/>
      <c r="O194" s="451"/>
      <c r="P194" s="451"/>
      <c r="Q194" s="451"/>
      <c r="R194" s="454"/>
      <c r="S194" s="454"/>
      <c r="T194" s="454"/>
      <c r="U194" s="454"/>
      <c r="V194" s="457"/>
      <c r="W194" s="526"/>
      <c r="X194" s="451"/>
      <c r="Y194" s="451"/>
      <c r="Z194" s="451"/>
    </row>
    <row r="195" ht="18.75" customHeight="1">
      <c r="A195" s="451"/>
      <c r="B195" s="452"/>
      <c r="C195" s="452"/>
      <c r="D195" s="452"/>
      <c r="E195" s="452"/>
      <c r="F195" s="459"/>
      <c r="G195" s="459"/>
      <c r="H195" s="452"/>
      <c r="I195" s="465"/>
      <c r="J195" s="465"/>
      <c r="K195" s="454"/>
      <c r="L195" s="454"/>
      <c r="M195" s="454"/>
      <c r="N195" s="454"/>
      <c r="O195" s="451"/>
      <c r="P195" s="451"/>
      <c r="Q195" s="451"/>
      <c r="R195" s="454"/>
      <c r="S195" s="454"/>
      <c r="T195" s="454"/>
      <c r="U195" s="454"/>
      <c r="V195" s="457"/>
      <c r="W195" s="526"/>
      <c r="X195" s="451"/>
      <c r="Y195" s="451"/>
      <c r="Z195" s="451"/>
    </row>
    <row r="196" ht="18.75" customHeight="1">
      <c r="A196" s="451"/>
      <c r="B196" s="452"/>
      <c r="C196" s="452"/>
      <c r="D196" s="452"/>
      <c r="E196" s="452"/>
      <c r="F196" s="459"/>
      <c r="G196" s="459"/>
      <c r="H196" s="452"/>
      <c r="I196" s="465"/>
      <c r="J196" s="465"/>
      <c r="K196" s="454"/>
      <c r="L196" s="454"/>
      <c r="M196" s="454"/>
      <c r="N196" s="454"/>
      <c r="O196" s="451"/>
      <c r="P196" s="451"/>
      <c r="Q196" s="451"/>
      <c r="R196" s="454"/>
      <c r="S196" s="454"/>
      <c r="T196" s="454"/>
      <c r="U196" s="454"/>
      <c r="V196" s="457"/>
      <c r="W196" s="526"/>
      <c r="X196" s="451"/>
      <c r="Y196" s="451"/>
      <c r="Z196" s="451"/>
    </row>
    <row r="197" ht="18.75" customHeight="1">
      <c r="A197" s="451"/>
      <c r="B197" s="452"/>
      <c r="C197" s="452"/>
      <c r="D197" s="452"/>
      <c r="E197" s="452"/>
      <c r="F197" s="459"/>
      <c r="G197" s="459"/>
      <c r="H197" s="452"/>
      <c r="I197" s="465"/>
      <c r="J197" s="465"/>
      <c r="K197" s="454"/>
      <c r="L197" s="454"/>
      <c r="M197" s="454"/>
      <c r="N197" s="454"/>
      <c r="O197" s="451"/>
      <c r="P197" s="451"/>
      <c r="Q197" s="451"/>
      <c r="R197" s="454"/>
      <c r="S197" s="454"/>
      <c r="T197" s="454"/>
      <c r="U197" s="454"/>
      <c r="V197" s="457"/>
      <c r="W197" s="526"/>
      <c r="X197" s="451"/>
      <c r="Y197" s="451"/>
      <c r="Z197" s="451"/>
    </row>
    <row r="198" ht="18.75" customHeight="1">
      <c r="A198" s="451"/>
      <c r="B198" s="452"/>
      <c r="C198" s="452"/>
      <c r="D198" s="452"/>
      <c r="E198" s="452"/>
      <c r="F198" s="459"/>
      <c r="G198" s="459"/>
      <c r="H198" s="452"/>
      <c r="I198" s="465"/>
      <c r="J198" s="465"/>
      <c r="K198" s="454"/>
      <c r="L198" s="454"/>
      <c r="M198" s="454"/>
      <c r="N198" s="454"/>
      <c r="O198" s="451"/>
      <c r="P198" s="451"/>
      <c r="Q198" s="451"/>
      <c r="R198" s="454"/>
      <c r="S198" s="454"/>
      <c r="T198" s="454"/>
      <c r="U198" s="454"/>
      <c r="V198" s="457"/>
      <c r="W198" s="526"/>
      <c r="X198" s="451"/>
      <c r="Y198" s="451"/>
      <c r="Z198" s="451"/>
    </row>
    <row r="199" ht="18.75" customHeight="1">
      <c r="A199" s="451"/>
      <c r="B199" s="452"/>
      <c r="C199" s="452"/>
      <c r="D199" s="452"/>
      <c r="E199" s="452"/>
      <c r="F199" s="459"/>
      <c r="G199" s="459"/>
      <c r="H199" s="452"/>
      <c r="I199" s="465"/>
      <c r="J199" s="465"/>
      <c r="K199" s="454"/>
      <c r="L199" s="454"/>
      <c r="M199" s="454"/>
      <c r="N199" s="454"/>
      <c r="O199" s="451"/>
      <c r="P199" s="451"/>
      <c r="Q199" s="451"/>
      <c r="R199" s="454"/>
      <c r="S199" s="454"/>
      <c r="T199" s="454"/>
      <c r="U199" s="454"/>
      <c r="V199" s="457"/>
      <c r="W199" s="526"/>
      <c r="X199" s="451"/>
      <c r="Y199" s="451"/>
      <c r="Z199" s="451"/>
    </row>
    <row r="200" ht="18.75" customHeight="1">
      <c r="A200" s="451"/>
      <c r="B200" s="452"/>
      <c r="C200" s="452"/>
      <c r="D200" s="452"/>
      <c r="E200" s="452"/>
      <c r="F200" s="459"/>
      <c r="G200" s="459"/>
      <c r="H200" s="452"/>
      <c r="I200" s="465"/>
      <c r="J200" s="465"/>
      <c r="K200" s="454"/>
      <c r="L200" s="454"/>
      <c r="M200" s="454"/>
      <c r="N200" s="454"/>
      <c r="O200" s="451"/>
      <c r="P200" s="451"/>
      <c r="Q200" s="451"/>
      <c r="R200" s="454"/>
      <c r="S200" s="454"/>
      <c r="T200" s="454"/>
      <c r="U200" s="454"/>
      <c r="V200" s="457"/>
      <c r="W200" s="526"/>
      <c r="X200" s="451"/>
      <c r="Y200" s="451"/>
      <c r="Z200" s="451"/>
    </row>
    <row r="201" ht="18.75" customHeight="1">
      <c r="A201" s="451"/>
      <c r="B201" s="452"/>
      <c r="C201" s="452"/>
      <c r="D201" s="452"/>
      <c r="E201" s="452"/>
      <c r="F201" s="459"/>
      <c r="G201" s="459"/>
      <c r="H201" s="452"/>
      <c r="I201" s="465"/>
      <c r="J201" s="465"/>
      <c r="K201" s="454"/>
      <c r="L201" s="454"/>
      <c r="M201" s="454"/>
      <c r="N201" s="454"/>
      <c r="O201" s="451"/>
      <c r="P201" s="451"/>
      <c r="Q201" s="451"/>
      <c r="R201" s="454"/>
      <c r="S201" s="454"/>
      <c r="T201" s="454"/>
      <c r="U201" s="454"/>
      <c r="V201" s="457"/>
      <c r="W201" s="526"/>
      <c r="X201" s="451"/>
      <c r="Y201" s="451"/>
      <c r="Z201" s="451"/>
    </row>
    <row r="202" ht="18.75" customHeight="1">
      <c r="A202" s="451"/>
      <c r="B202" s="452"/>
      <c r="C202" s="452"/>
      <c r="D202" s="452"/>
      <c r="E202" s="452"/>
      <c r="F202" s="459"/>
      <c r="G202" s="459"/>
      <c r="H202" s="452"/>
      <c r="I202" s="465"/>
      <c r="J202" s="465"/>
      <c r="K202" s="454"/>
      <c r="L202" s="454"/>
      <c r="M202" s="454"/>
      <c r="N202" s="454"/>
      <c r="O202" s="451"/>
      <c r="P202" s="451"/>
      <c r="Q202" s="451"/>
      <c r="R202" s="454"/>
      <c r="S202" s="454"/>
      <c r="T202" s="454"/>
      <c r="U202" s="454"/>
      <c r="V202" s="457"/>
      <c r="W202" s="526"/>
      <c r="X202" s="451"/>
      <c r="Y202" s="451"/>
      <c r="Z202" s="451"/>
    </row>
    <row r="203" ht="18.75" customHeight="1">
      <c r="A203" s="451"/>
      <c r="B203" s="452"/>
      <c r="C203" s="452"/>
      <c r="D203" s="452"/>
      <c r="E203" s="452"/>
      <c r="F203" s="459"/>
      <c r="G203" s="459"/>
      <c r="H203" s="452"/>
      <c r="I203" s="465"/>
      <c r="J203" s="465"/>
      <c r="K203" s="454"/>
      <c r="L203" s="454"/>
      <c r="M203" s="454"/>
      <c r="N203" s="454"/>
      <c r="O203" s="451"/>
      <c r="P203" s="451"/>
      <c r="Q203" s="451"/>
      <c r="R203" s="454"/>
      <c r="S203" s="454"/>
      <c r="T203" s="454"/>
      <c r="U203" s="454"/>
      <c r="V203" s="457"/>
      <c r="W203" s="526"/>
      <c r="X203" s="451"/>
      <c r="Y203" s="451"/>
      <c r="Z203" s="451"/>
    </row>
    <row r="204" ht="18.75" customHeight="1">
      <c r="A204" s="451"/>
      <c r="B204" s="452"/>
      <c r="C204" s="452"/>
      <c r="D204" s="452"/>
      <c r="E204" s="452"/>
      <c r="F204" s="459"/>
      <c r="G204" s="459"/>
      <c r="H204" s="452"/>
      <c r="I204" s="465"/>
      <c r="J204" s="465"/>
      <c r="K204" s="454"/>
      <c r="L204" s="454"/>
      <c r="M204" s="454"/>
      <c r="N204" s="454"/>
      <c r="O204" s="451"/>
      <c r="P204" s="451"/>
      <c r="Q204" s="451"/>
      <c r="R204" s="454"/>
      <c r="S204" s="454"/>
      <c r="T204" s="454"/>
      <c r="U204" s="454"/>
      <c r="V204" s="457"/>
      <c r="W204" s="526"/>
      <c r="X204" s="451"/>
      <c r="Y204" s="451"/>
      <c r="Z204" s="451"/>
    </row>
    <row r="205" ht="18.75" customHeight="1">
      <c r="A205" s="451"/>
      <c r="B205" s="452"/>
      <c r="C205" s="452"/>
      <c r="D205" s="452"/>
      <c r="E205" s="452"/>
      <c r="F205" s="459"/>
      <c r="G205" s="459"/>
      <c r="H205" s="452"/>
      <c r="I205" s="465"/>
      <c r="J205" s="465"/>
      <c r="K205" s="454"/>
      <c r="L205" s="454"/>
      <c r="M205" s="454"/>
      <c r="N205" s="454"/>
      <c r="O205" s="451"/>
      <c r="P205" s="451"/>
      <c r="Q205" s="451"/>
      <c r="R205" s="454"/>
      <c r="S205" s="454"/>
      <c r="T205" s="454"/>
      <c r="U205" s="454"/>
      <c r="V205" s="457"/>
      <c r="W205" s="526"/>
      <c r="X205" s="451"/>
      <c r="Y205" s="451"/>
      <c r="Z205" s="451"/>
    </row>
    <row r="206" ht="18.75" customHeight="1">
      <c r="A206" s="451"/>
      <c r="B206" s="452"/>
      <c r="C206" s="452"/>
      <c r="D206" s="452"/>
      <c r="E206" s="452"/>
      <c r="F206" s="459"/>
      <c r="G206" s="459"/>
      <c r="H206" s="452"/>
      <c r="I206" s="465"/>
      <c r="J206" s="465"/>
      <c r="K206" s="454"/>
      <c r="L206" s="454"/>
      <c r="M206" s="454"/>
      <c r="N206" s="454"/>
      <c r="O206" s="451"/>
      <c r="P206" s="451"/>
      <c r="Q206" s="451"/>
      <c r="R206" s="454"/>
      <c r="S206" s="454"/>
      <c r="T206" s="454"/>
      <c r="U206" s="454"/>
      <c r="V206" s="457"/>
      <c r="W206" s="526"/>
      <c r="X206" s="451"/>
      <c r="Y206" s="451"/>
      <c r="Z206" s="451"/>
    </row>
    <row r="207" ht="18.75" customHeight="1">
      <c r="A207" s="451"/>
      <c r="B207" s="452"/>
      <c r="C207" s="452"/>
      <c r="D207" s="452"/>
      <c r="E207" s="452"/>
      <c r="F207" s="459"/>
      <c r="G207" s="459"/>
      <c r="H207" s="452"/>
      <c r="I207" s="465"/>
      <c r="J207" s="465"/>
      <c r="K207" s="454"/>
      <c r="L207" s="454"/>
      <c r="M207" s="454"/>
      <c r="N207" s="454"/>
      <c r="O207" s="451"/>
      <c r="P207" s="451"/>
      <c r="Q207" s="451"/>
      <c r="R207" s="454"/>
      <c r="S207" s="454"/>
      <c r="T207" s="454"/>
      <c r="U207" s="454"/>
      <c r="V207" s="457"/>
      <c r="W207" s="526"/>
      <c r="X207" s="451"/>
      <c r="Y207" s="451"/>
      <c r="Z207" s="451"/>
    </row>
    <row r="208" ht="18.75" customHeight="1">
      <c r="A208" s="451"/>
      <c r="B208" s="452"/>
      <c r="C208" s="452"/>
      <c r="D208" s="452"/>
      <c r="E208" s="452"/>
      <c r="F208" s="459"/>
      <c r="G208" s="459"/>
      <c r="H208" s="452"/>
      <c r="I208" s="465"/>
      <c r="J208" s="465"/>
      <c r="K208" s="454"/>
      <c r="L208" s="454"/>
      <c r="M208" s="454"/>
      <c r="N208" s="454"/>
      <c r="O208" s="451"/>
      <c r="P208" s="451"/>
      <c r="Q208" s="451"/>
      <c r="R208" s="454"/>
      <c r="S208" s="454"/>
      <c r="T208" s="454"/>
      <c r="U208" s="454"/>
      <c r="V208" s="457"/>
      <c r="W208" s="526"/>
      <c r="X208" s="451"/>
      <c r="Y208" s="451"/>
      <c r="Z208" s="451"/>
    </row>
    <row r="209" ht="18.75" customHeight="1">
      <c r="A209" s="451"/>
      <c r="B209" s="452"/>
      <c r="C209" s="452"/>
      <c r="D209" s="452"/>
      <c r="E209" s="452"/>
      <c r="F209" s="459"/>
      <c r="G209" s="459"/>
      <c r="H209" s="452"/>
      <c r="I209" s="465"/>
      <c r="J209" s="465"/>
      <c r="K209" s="454"/>
      <c r="L209" s="454"/>
      <c r="M209" s="454"/>
      <c r="N209" s="454"/>
      <c r="O209" s="451"/>
      <c r="P209" s="451"/>
      <c r="Q209" s="451"/>
      <c r="R209" s="454"/>
      <c r="S209" s="454"/>
      <c r="T209" s="454"/>
      <c r="U209" s="454"/>
      <c r="V209" s="457"/>
      <c r="W209" s="526"/>
      <c r="X209" s="451"/>
      <c r="Y209" s="451"/>
      <c r="Z209" s="451"/>
    </row>
    <row r="210" ht="18.75" customHeight="1">
      <c r="A210" s="451"/>
      <c r="B210" s="452"/>
      <c r="C210" s="452"/>
      <c r="D210" s="452"/>
      <c r="E210" s="452"/>
      <c r="F210" s="459"/>
      <c r="G210" s="459"/>
      <c r="H210" s="452"/>
      <c r="I210" s="465"/>
      <c r="J210" s="465"/>
      <c r="K210" s="454"/>
      <c r="L210" s="454"/>
      <c r="M210" s="454"/>
      <c r="N210" s="454"/>
      <c r="O210" s="451"/>
      <c r="P210" s="451"/>
      <c r="Q210" s="451"/>
      <c r="R210" s="454"/>
      <c r="S210" s="454"/>
      <c r="T210" s="454"/>
      <c r="U210" s="454"/>
      <c r="V210" s="457"/>
      <c r="W210" s="526"/>
      <c r="X210" s="451"/>
      <c r="Y210" s="451"/>
      <c r="Z210" s="451"/>
    </row>
    <row r="211" ht="18.75" customHeight="1">
      <c r="A211" s="451"/>
      <c r="B211" s="452"/>
      <c r="C211" s="452"/>
      <c r="D211" s="452"/>
      <c r="E211" s="452"/>
      <c r="F211" s="459"/>
      <c r="G211" s="459"/>
      <c r="H211" s="452"/>
      <c r="I211" s="465"/>
      <c r="J211" s="465"/>
      <c r="K211" s="454"/>
      <c r="L211" s="454"/>
      <c r="M211" s="454"/>
      <c r="N211" s="454"/>
      <c r="O211" s="451"/>
      <c r="P211" s="451"/>
      <c r="Q211" s="451"/>
      <c r="R211" s="454"/>
      <c r="S211" s="454"/>
      <c r="T211" s="454"/>
      <c r="U211" s="454"/>
      <c r="V211" s="457"/>
      <c r="W211" s="526"/>
      <c r="X211" s="451"/>
      <c r="Y211" s="451"/>
      <c r="Z211" s="451"/>
    </row>
    <row r="212" ht="18.75" customHeight="1">
      <c r="A212" s="451"/>
      <c r="B212" s="452"/>
      <c r="C212" s="452"/>
      <c r="D212" s="452"/>
      <c r="E212" s="452"/>
      <c r="F212" s="459"/>
      <c r="G212" s="459"/>
      <c r="H212" s="452"/>
      <c r="I212" s="465"/>
      <c r="J212" s="465"/>
      <c r="K212" s="454"/>
      <c r="L212" s="454"/>
      <c r="M212" s="454"/>
      <c r="N212" s="454"/>
      <c r="O212" s="451"/>
      <c r="P212" s="451"/>
      <c r="Q212" s="451"/>
      <c r="R212" s="454"/>
      <c r="S212" s="454"/>
      <c r="T212" s="454"/>
      <c r="U212" s="454"/>
      <c r="V212" s="457"/>
      <c r="W212" s="526"/>
      <c r="X212" s="451"/>
      <c r="Y212" s="451"/>
      <c r="Z212" s="451"/>
    </row>
    <row r="213" ht="18.75" customHeight="1">
      <c r="A213" s="451"/>
      <c r="B213" s="452"/>
      <c r="C213" s="452"/>
      <c r="D213" s="452"/>
      <c r="E213" s="452"/>
      <c r="F213" s="459"/>
      <c r="G213" s="459"/>
      <c r="H213" s="452"/>
      <c r="I213" s="465"/>
      <c r="J213" s="465"/>
      <c r="K213" s="454"/>
      <c r="L213" s="454"/>
      <c r="M213" s="454"/>
      <c r="N213" s="454"/>
      <c r="O213" s="451"/>
      <c r="P213" s="451"/>
      <c r="Q213" s="451"/>
      <c r="R213" s="454"/>
      <c r="S213" s="454"/>
      <c r="T213" s="454"/>
      <c r="U213" s="454"/>
      <c r="V213" s="457"/>
      <c r="W213" s="526"/>
      <c r="X213" s="451"/>
      <c r="Y213" s="451"/>
      <c r="Z213" s="451"/>
    </row>
    <row r="214" ht="18.75" customHeight="1">
      <c r="A214" s="451"/>
      <c r="B214" s="452"/>
      <c r="C214" s="452"/>
      <c r="D214" s="452"/>
      <c r="E214" s="452"/>
      <c r="F214" s="459"/>
      <c r="G214" s="459"/>
      <c r="H214" s="452"/>
      <c r="I214" s="465"/>
      <c r="J214" s="465"/>
      <c r="K214" s="454"/>
      <c r="L214" s="454"/>
      <c r="M214" s="454"/>
      <c r="N214" s="454"/>
      <c r="O214" s="451"/>
      <c r="P214" s="451"/>
      <c r="Q214" s="451"/>
      <c r="R214" s="454"/>
      <c r="S214" s="454"/>
      <c r="T214" s="454"/>
      <c r="U214" s="454"/>
      <c r="V214" s="457"/>
      <c r="W214" s="526"/>
      <c r="X214" s="451"/>
      <c r="Y214" s="451"/>
      <c r="Z214" s="451"/>
    </row>
    <row r="215" ht="18.75" customHeight="1">
      <c r="A215" s="451"/>
      <c r="B215" s="452"/>
      <c r="C215" s="452"/>
      <c r="D215" s="452"/>
      <c r="E215" s="452"/>
      <c r="F215" s="459"/>
      <c r="G215" s="459"/>
      <c r="H215" s="452"/>
      <c r="I215" s="465"/>
      <c r="J215" s="465"/>
      <c r="K215" s="454"/>
      <c r="L215" s="454"/>
      <c r="M215" s="454"/>
      <c r="N215" s="454"/>
      <c r="O215" s="451"/>
      <c r="P215" s="451"/>
      <c r="Q215" s="451"/>
      <c r="R215" s="454"/>
      <c r="S215" s="454"/>
      <c r="T215" s="454"/>
      <c r="U215" s="454"/>
      <c r="V215" s="457"/>
      <c r="W215" s="526"/>
      <c r="X215" s="451"/>
      <c r="Y215" s="451"/>
      <c r="Z215" s="451"/>
    </row>
    <row r="216" ht="18.75" customHeight="1">
      <c r="A216" s="451"/>
      <c r="B216" s="452"/>
      <c r="C216" s="452"/>
      <c r="D216" s="452"/>
      <c r="E216" s="452"/>
      <c r="F216" s="459"/>
      <c r="G216" s="459"/>
      <c r="H216" s="452"/>
      <c r="I216" s="465"/>
      <c r="J216" s="465"/>
      <c r="K216" s="454"/>
      <c r="L216" s="454"/>
      <c r="M216" s="454"/>
      <c r="N216" s="454"/>
      <c r="O216" s="451"/>
      <c r="P216" s="451"/>
      <c r="Q216" s="451"/>
      <c r="R216" s="454"/>
      <c r="S216" s="454"/>
      <c r="T216" s="454"/>
      <c r="U216" s="454"/>
      <c r="V216" s="457"/>
      <c r="W216" s="526"/>
      <c r="X216" s="451"/>
      <c r="Y216" s="451"/>
      <c r="Z216" s="451"/>
    </row>
    <row r="217" ht="18.75" customHeight="1">
      <c r="A217" s="451"/>
      <c r="B217" s="452"/>
      <c r="C217" s="452"/>
      <c r="D217" s="452"/>
      <c r="E217" s="452"/>
      <c r="F217" s="459"/>
      <c r="G217" s="459"/>
      <c r="H217" s="452"/>
      <c r="I217" s="465"/>
      <c r="J217" s="465"/>
      <c r="K217" s="454"/>
      <c r="L217" s="454"/>
      <c r="M217" s="454"/>
      <c r="N217" s="454"/>
      <c r="O217" s="451"/>
      <c r="P217" s="451"/>
      <c r="Q217" s="451"/>
      <c r="R217" s="454"/>
      <c r="S217" s="454"/>
      <c r="T217" s="454"/>
      <c r="U217" s="454"/>
      <c r="V217" s="457"/>
      <c r="W217" s="526"/>
      <c r="X217" s="451"/>
      <c r="Y217" s="451"/>
      <c r="Z217" s="451"/>
    </row>
    <row r="218" ht="18.75" customHeight="1">
      <c r="A218" s="451"/>
      <c r="B218" s="452"/>
      <c r="C218" s="452"/>
      <c r="D218" s="452"/>
      <c r="E218" s="452"/>
      <c r="F218" s="459"/>
      <c r="G218" s="459"/>
      <c r="H218" s="452"/>
      <c r="I218" s="465"/>
      <c r="J218" s="465"/>
      <c r="K218" s="454"/>
      <c r="L218" s="454"/>
      <c r="M218" s="454"/>
      <c r="N218" s="454"/>
      <c r="O218" s="451"/>
      <c r="P218" s="451"/>
      <c r="Q218" s="451"/>
      <c r="R218" s="454"/>
      <c r="S218" s="454"/>
      <c r="T218" s="454"/>
      <c r="U218" s="454"/>
      <c r="V218" s="457"/>
      <c r="W218" s="526"/>
      <c r="X218" s="451"/>
      <c r="Y218" s="451"/>
      <c r="Z218" s="451"/>
    </row>
    <row r="219" ht="18.75" customHeight="1">
      <c r="A219" s="451"/>
      <c r="B219" s="452"/>
      <c r="C219" s="452"/>
      <c r="D219" s="452"/>
      <c r="E219" s="452"/>
      <c r="F219" s="459"/>
      <c r="G219" s="459"/>
      <c r="H219" s="452"/>
      <c r="I219" s="465"/>
      <c r="J219" s="465"/>
      <c r="K219" s="454"/>
      <c r="L219" s="454"/>
      <c r="M219" s="454"/>
      <c r="N219" s="454"/>
      <c r="O219" s="451"/>
      <c r="P219" s="451"/>
      <c r="Q219" s="451"/>
      <c r="R219" s="454"/>
      <c r="S219" s="454"/>
      <c r="T219" s="454"/>
      <c r="U219" s="454"/>
      <c r="V219" s="457"/>
      <c r="W219" s="526"/>
      <c r="X219" s="451"/>
      <c r="Y219" s="451"/>
      <c r="Z219" s="451"/>
    </row>
    <row r="220" ht="18.75" customHeight="1">
      <c r="A220" s="451"/>
      <c r="B220" s="452"/>
      <c r="C220" s="452"/>
      <c r="D220" s="452"/>
      <c r="E220" s="452"/>
      <c r="F220" s="459"/>
      <c r="G220" s="459"/>
      <c r="H220" s="452"/>
      <c r="I220" s="465"/>
      <c r="J220" s="465"/>
      <c r="K220" s="454"/>
      <c r="L220" s="454"/>
      <c r="M220" s="454"/>
      <c r="N220" s="454"/>
      <c r="O220" s="451"/>
      <c r="P220" s="451"/>
      <c r="Q220" s="451"/>
      <c r="R220" s="454"/>
      <c r="S220" s="454"/>
      <c r="T220" s="454"/>
      <c r="U220" s="454"/>
      <c r="V220" s="457"/>
      <c r="W220" s="526"/>
      <c r="X220" s="451"/>
      <c r="Y220" s="451"/>
      <c r="Z220" s="451"/>
    </row>
    <row r="221" ht="18.75" customHeight="1">
      <c r="A221" s="451"/>
      <c r="B221" s="452"/>
      <c r="C221" s="452"/>
      <c r="D221" s="452"/>
      <c r="E221" s="452"/>
      <c r="F221" s="459"/>
      <c r="G221" s="459"/>
      <c r="H221" s="452"/>
      <c r="I221" s="465"/>
      <c r="J221" s="465"/>
      <c r="K221" s="454"/>
      <c r="L221" s="454"/>
      <c r="M221" s="454"/>
      <c r="N221" s="454"/>
      <c r="O221" s="451"/>
      <c r="P221" s="451"/>
      <c r="Q221" s="451"/>
      <c r="R221" s="454"/>
      <c r="S221" s="454"/>
      <c r="T221" s="454"/>
      <c r="U221" s="454"/>
      <c r="V221" s="457"/>
      <c r="W221" s="526"/>
      <c r="X221" s="451"/>
      <c r="Y221" s="451"/>
      <c r="Z221" s="451"/>
    </row>
    <row r="222" ht="18.75" customHeight="1">
      <c r="A222" s="451"/>
      <c r="B222" s="452"/>
      <c r="C222" s="452"/>
      <c r="D222" s="452"/>
      <c r="E222" s="452"/>
      <c r="F222" s="459"/>
      <c r="G222" s="459"/>
      <c r="H222" s="452"/>
      <c r="I222" s="465"/>
      <c r="J222" s="465"/>
      <c r="K222" s="454"/>
      <c r="L222" s="454"/>
      <c r="M222" s="454"/>
      <c r="N222" s="454"/>
      <c r="O222" s="451"/>
      <c r="P222" s="451"/>
      <c r="Q222" s="451"/>
      <c r="R222" s="454"/>
      <c r="S222" s="454"/>
      <c r="T222" s="454"/>
      <c r="U222" s="454"/>
      <c r="V222" s="457"/>
      <c r="W222" s="526"/>
      <c r="X222" s="451"/>
      <c r="Y222" s="451"/>
      <c r="Z222" s="451"/>
    </row>
    <row r="223" ht="18.75" customHeight="1">
      <c r="A223" s="451"/>
      <c r="B223" s="452"/>
      <c r="C223" s="484"/>
      <c r="D223" s="452"/>
      <c r="E223" s="484"/>
      <c r="F223" s="485"/>
      <c r="G223" s="485"/>
      <c r="H223" s="484"/>
      <c r="I223" s="465"/>
      <c r="J223" s="465"/>
      <c r="K223" s="454"/>
      <c r="L223" s="454"/>
      <c r="M223" s="454"/>
      <c r="N223" s="454"/>
      <c r="O223" s="451"/>
      <c r="P223" s="451"/>
      <c r="Q223" s="451"/>
      <c r="R223" s="454"/>
      <c r="S223" s="454"/>
      <c r="T223" s="454"/>
      <c r="U223" s="454"/>
      <c r="V223" s="457"/>
      <c r="W223" s="526"/>
      <c r="X223" s="451"/>
      <c r="Y223" s="451"/>
      <c r="Z223" s="451"/>
    </row>
    <row r="224" ht="18.75" customHeight="1">
      <c r="A224" s="451"/>
      <c r="B224" s="484"/>
      <c r="C224" s="484"/>
      <c r="D224" s="484"/>
      <c r="E224" s="484"/>
      <c r="F224" s="485"/>
      <c r="G224" s="485"/>
      <c r="H224" s="484"/>
      <c r="I224" s="465"/>
      <c r="J224" s="465"/>
      <c r="K224" s="454"/>
      <c r="L224" s="454"/>
      <c r="M224" s="454"/>
      <c r="N224" s="454"/>
      <c r="O224" s="451"/>
      <c r="P224" s="451"/>
      <c r="Q224" s="451"/>
      <c r="R224" s="454"/>
      <c r="S224" s="454"/>
      <c r="T224" s="454"/>
      <c r="U224" s="454"/>
      <c r="V224" s="457"/>
      <c r="W224" s="526"/>
      <c r="X224" s="451"/>
      <c r="Y224" s="451"/>
      <c r="Z224" s="451"/>
    </row>
    <row r="225" ht="18.75" customHeight="1">
      <c r="A225" s="451"/>
      <c r="B225" s="484"/>
      <c r="C225" s="484"/>
      <c r="D225" s="484"/>
      <c r="E225" s="484"/>
      <c r="F225" s="485"/>
      <c r="G225" s="485"/>
      <c r="H225" s="484"/>
      <c r="I225" s="465"/>
      <c r="J225" s="465"/>
      <c r="K225" s="454"/>
      <c r="L225" s="454"/>
      <c r="M225" s="454"/>
      <c r="N225" s="454"/>
      <c r="O225" s="451"/>
      <c r="P225" s="451"/>
      <c r="Q225" s="451"/>
      <c r="R225" s="454"/>
      <c r="S225" s="454"/>
      <c r="T225" s="454"/>
      <c r="U225" s="454"/>
      <c r="V225" s="457"/>
      <c r="W225" s="526"/>
      <c r="X225" s="451"/>
      <c r="Y225" s="451"/>
      <c r="Z225" s="451"/>
    </row>
    <row r="226" ht="18.75" customHeight="1">
      <c r="A226" s="451"/>
      <c r="B226" s="484"/>
      <c r="C226" s="484"/>
      <c r="D226" s="484"/>
      <c r="E226" s="484"/>
      <c r="F226" s="485"/>
      <c r="G226" s="485"/>
      <c r="H226" s="484"/>
      <c r="I226" s="465"/>
      <c r="J226" s="465"/>
      <c r="K226" s="454"/>
      <c r="L226" s="454"/>
      <c r="M226" s="454"/>
      <c r="N226" s="454"/>
      <c r="O226" s="451"/>
      <c r="P226" s="451"/>
      <c r="Q226" s="451"/>
      <c r="R226" s="454"/>
      <c r="S226" s="454"/>
      <c r="T226" s="454"/>
      <c r="U226" s="454"/>
      <c r="V226" s="457"/>
      <c r="W226" s="526"/>
      <c r="X226" s="451"/>
      <c r="Y226" s="451"/>
      <c r="Z226" s="451"/>
    </row>
    <row r="227" ht="18.75" customHeight="1">
      <c r="A227" s="451"/>
      <c r="B227" s="484"/>
      <c r="C227" s="484"/>
      <c r="D227" s="484"/>
      <c r="E227" s="484"/>
      <c r="F227" s="485"/>
      <c r="G227" s="485"/>
      <c r="H227" s="484"/>
      <c r="I227" s="465"/>
      <c r="J227" s="465"/>
      <c r="K227" s="454"/>
      <c r="L227" s="454"/>
      <c r="M227" s="454"/>
      <c r="N227" s="454"/>
      <c r="O227" s="451"/>
      <c r="P227" s="451"/>
      <c r="Q227" s="451"/>
      <c r="R227" s="454"/>
      <c r="S227" s="454"/>
      <c r="T227" s="454"/>
      <c r="U227" s="454"/>
      <c r="V227" s="457"/>
      <c r="W227" s="526"/>
      <c r="X227" s="451"/>
      <c r="Y227" s="451"/>
      <c r="Z227" s="451"/>
    </row>
    <row r="228" ht="18.75" customHeight="1">
      <c r="A228" s="451"/>
      <c r="B228" s="484"/>
      <c r="C228" s="484"/>
      <c r="D228" s="484"/>
      <c r="E228" s="484"/>
      <c r="F228" s="485"/>
      <c r="G228" s="485"/>
      <c r="H228" s="484"/>
      <c r="I228" s="465"/>
      <c r="J228" s="465"/>
      <c r="K228" s="454"/>
      <c r="L228" s="454"/>
      <c r="M228" s="454"/>
      <c r="N228" s="454"/>
      <c r="O228" s="451"/>
      <c r="P228" s="451"/>
      <c r="Q228" s="451"/>
      <c r="R228" s="454"/>
      <c r="S228" s="454"/>
      <c r="T228" s="454"/>
      <c r="U228" s="454"/>
      <c r="V228" s="457"/>
      <c r="W228" s="526"/>
      <c r="X228" s="451"/>
      <c r="Y228" s="451"/>
      <c r="Z228" s="451"/>
    </row>
    <row r="229" ht="18.75" customHeight="1">
      <c r="A229" s="451"/>
      <c r="B229" s="484"/>
      <c r="C229" s="484"/>
      <c r="D229" s="484"/>
      <c r="E229" s="484"/>
      <c r="F229" s="485"/>
      <c r="G229" s="485"/>
      <c r="H229" s="484"/>
      <c r="I229" s="465"/>
      <c r="J229" s="465"/>
      <c r="K229" s="454"/>
      <c r="L229" s="454"/>
      <c r="M229" s="454"/>
      <c r="N229" s="454"/>
      <c r="O229" s="451"/>
      <c r="P229" s="451"/>
      <c r="Q229" s="451"/>
      <c r="R229" s="454"/>
      <c r="S229" s="454"/>
      <c r="T229" s="454"/>
      <c r="U229" s="454"/>
      <c r="V229" s="457"/>
      <c r="W229" s="526"/>
      <c r="X229" s="451"/>
      <c r="Y229" s="451"/>
      <c r="Z229" s="451"/>
    </row>
    <row r="230" ht="18.75" customHeight="1">
      <c r="A230" s="451"/>
      <c r="B230" s="484"/>
      <c r="C230" s="484"/>
      <c r="D230" s="484"/>
      <c r="E230" s="484"/>
      <c r="F230" s="485"/>
      <c r="G230" s="485"/>
      <c r="H230" s="484"/>
      <c r="I230" s="465"/>
      <c r="J230" s="465"/>
      <c r="K230" s="454"/>
      <c r="L230" s="454"/>
      <c r="M230" s="454"/>
      <c r="N230" s="454"/>
      <c r="O230" s="451"/>
      <c r="P230" s="451"/>
      <c r="Q230" s="451"/>
      <c r="R230" s="454"/>
      <c r="S230" s="454"/>
      <c r="T230" s="454"/>
      <c r="U230" s="454"/>
      <c r="V230" s="457"/>
      <c r="W230" s="526"/>
      <c r="X230" s="451"/>
      <c r="Y230" s="451"/>
      <c r="Z230" s="451"/>
    </row>
    <row r="231" ht="18.75" customHeight="1">
      <c r="A231" s="451"/>
      <c r="B231" s="484"/>
      <c r="C231" s="484"/>
      <c r="D231" s="484"/>
      <c r="E231" s="484"/>
      <c r="F231" s="485"/>
      <c r="G231" s="485"/>
      <c r="H231" s="484"/>
      <c r="I231" s="465"/>
      <c r="J231" s="465"/>
      <c r="K231" s="454"/>
      <c r="L231" s="454"/>
      <c r="M231" s="454"/>
      <c r="N231" s="454"/>
      <c r="O231" s="451"/>
      <c r="P231" s="451"/>
      <c r="Q231" s="451"/>
      <c r="R231" s="454"/>
      <c r="S231" s="454"/>
      <c r="T231" s="454"/>
      <c r="U231" s="454"/>
      <c r="V231" s="457"/>
      <c r="W231" s="526"/>
      <c r="X231" s="451"/>
      <c r="Y231" s="451"/>
      <c r="Z231" s="451"/>
    </row>
    <row r="232" ht="18.75" customHeight="1">
      <c r="A232" s="451"/>
      <c r="B232" s="484"/>
      <c r="C232" s="484"/>
      <c r="D232" s="484"/>
      <c r="E232" s="484"/>
      <c r="F232" s="485"/>
      <c r="G232" s="485"/>
      <c r="H232" s="484"/>
      <c r="I232" s="465"/>
      <c r="J232" s="465"/>
      <c r="K232" s="454"/>
      <c r="L232" s="454"/>
      <c r="M232" s="454"/>
      <c r="N232" s="454"/>
      <c r="O232" s="451"/>
      <c r="P232" s="451"/>
      <c r="Q232" s="451"/>
      <c r="R232" s="454"/>
      <c r="S232" s="454"/>
      <c r="T232" s="454"/>
      <c r="U232" s="454"/>
      <c r="V232" s="457"/>
      <c r="W232" s="526"/>
      <c r="X232" s="451"/>
      <c r="Y232" s="451"/>
      <c r="Z232" s="451"/>
    </row>
    <row r="233" ht="18.75" customHeight="1">
      <c r="A233" s="451"/>
      <c r="B233" s="484"/>
      <c r="C233" s="484"/>
      <c r="D233" s="484"/>
      <c r="E233" s="484"/>
      <c r="F233" s="485"/>
      <c r="G233" s="485"/>
      <c r="H233" s="484"/>
      <c r="I233" s="465"/>
      <c r="J233" s="465"/>
      <c r="K233" s="454"/>
      <c r="L233" s="454"/>
      <c r="M233" s="454"/>
      <c r="N233" s="454"/>
      <c r="O233" s="451"/>
      <c r="P233" s="451"/>
      <c r="Q233" s="451"/>
      <c r="R233" s="454"/>
      <c r="S233" s="454"/>
      <c r="T233" s="454"/>
      <c r="U233" s="454"/>
      <c r="V233" s="457"/>
      <c r="W233" s="526"/>
      <c r="X233" s="451"/>
      <c r="Y233" s="451"/>
      <c r="Z233" s="451"/>
    </row>
    <row r="234" ht="18.75" customHeight="1">
      <c r="A234" s="451"/>
      <c r="B234" s="484"/>
      <c r="C234" s="484"/>
      <c r="D234" s="484"/>
      <c r="E234" s="484"/>
      <c r="F234" s="485"/>
      <c r="G234" s="485"/>
      <c r="H234" s="484"/>
      <c r="I234" s="465"/>
      <c r="J234" s="465"/>
      <c r="K234" s="454"/>
      <c r="L234" s="454"/>
      <c r="M234" s="454"/>
      <c r="N234" s="454"/>
      <c r="O234" s="451"/>
      <c r="P234" s="451"/>
      <c r="Q234" s="451"/>
      <c r="R234" s="454"/>
      <c r="S234" s="454"/>
      <c r="T234" s="454"/>
      <c r="U234" s="454"/>
      <c r="V234" s="457"/>
      <c r="W234" s="526"/>
      <c r="X234" s="451"/>
      <c r="Y234" s="451"/>
      <c r="Z234" s="451"/>
    </row>
    <row r="235" ht="18.75" customHeight="1">
      <c r="A235" s="451"/>
      <c r="B235" s="484"/>
      <c r="C235" s="484"/>
      <c r="D235" s="484"/>
      <c r="E235" s="484"/>
      <c r="F235" s="485"/>
      <c r="G235" s="485"/>
      <c r="H235" s="484"/>
      <c r="I235" s="465"/>
      <c r="J235" s="465"/>
      <c r="K235" s="454"/>
      <c r="L235" s="454"/>
      <c r="M235" s="454"/>
      <c r="N235" s="454"/>
      <c r="O235" s="451"/>
      <c r="P235" s="451"/>
      <c r="Q235" s="451"/>
      <c r="R235" s="454"/>
      <c r="S235" s="454"/>
      <c r="T235" s="454"/>
      <c r="U235" s="454"/>
      <c r="V235" s="457"/>
      <c r="W235" s="526"/>
      <c r="X235" s="451"/>
      <c r="Y235" s="451"/>
      <c r="Z235" s="451"/>
    </row>
    <row r="236" ht="18.75" customHeight="1">
      <c r="A236" s="451"/>
      <c r="B236" s="484"/>
      <c r="C236" s="484"/>
      <c r="D236" s="484"/>
      <c r="E236" s="484"/>
      <c r="F236" s="485"/>
      <c r="G236" s="485"/>
      <c r="H236" s="484"/>
      <c r="I236" s="465"/>
      <c r="J236" s="465"/>
      <c r="K236" s="454"/>
      <c r="L236" s="454"/>
      <c r="M236" s="454"/>
      <c r="N236" s="454"/>
      <c r="O236" s="451"/>
      <c r="P236" s="451"/>
      <c r="Q236" s="451"/>
      <c r="R236" s="454"/>
      <c r="S236" s="454"/>
      <c r="T236" s="454"/>
      <c r="U236" s="454"/>
      <c r="V236" s="457"/>
      <c r="W236" s="526"/>
      <c r="X236" s="451"/>
      <c r="Y236" s="451"/>
      <c r="Z236" s="451"/>
    </row>
    <row r="237" ht="18.75" customHeight="1">
      <c r="A237" s="451"/>
      <c r="B237" s="484"/>
      <c r="C237" s="484"/>
      <c r="D237" s="484"/>
      <c r="E237" s="484"/>
      <c r="F237" s="485"/>
      <c r="G237" s="485"/>
      <c r="H237" s="484"/>
      <c r="I237" s="465"/>
      <c r="J237" s="465"/>
      <c r="K237" s="454"/>
      <c r="L237" s="454"/>
      <c r="M237" s="454"/>
      <c r="N237" s="454"/>
      <c r="O237" s="451"/>
      <c r="P237" s="451"/>
      <c r="Q237" s="451"/>
      <c r="R237" s="454"/>
      <c r="S237" s="454"/>
      <c r="T237" s="454"/>
      <c r="U237" s="454"/>
      <c r="V237" s="457"/>
      <c r="W237" s="526"/>
      <c r="X237" s="451"/>
      <c r="Y237" s="451"/>
      <c r="Z237" s="451"/>
    </row>
    <row r="238" ht="18.75" customHeight="1">
      <c r="A238" s="451"/>
      <c r="B238" s="484"/>
      <c r="C238" s="484"/>
      <c r="D238" s="484"/>
      <c r="E238" s="484"/>
      <c r="F238" s="485"/>
      <c r="G238" s="485"/>
      <c r="H238" s="484"/>
      <c r="I238" s="465"/>
      <c r="J238" s="465"/>
      <c r="K238" s="454"/>
      <c r="L238" s="454"/>
      <c r="M238" s="454"/>
      <c r="N238" s="454"/>
      <c r="O238" s="451"/>
      <c r="P238" s="451"/>
      <c r="Q238" s="451"/>
      <c r="R238" s="454"/>
      <c r="S238" s="454"/>
      <c r="T238" s="454"/>
      <c r="U238" s="454"/>
      <c r="V238" s="457"/>
      <c r="W238" s="526"/>
      <c r="X238" s="451"/>
      <c r="Y238" s="451"/>
      <c r="Z238" s="451"/>
    </row>
    <row r="239" ht="18.75" customHeight="1">
      <c r="A239" s="451"/>
      <c r="B239" s="484"/>
      <c r="C239" s="484"/>
      <c r="D239" s="484"/>
      <c r="E239" s="484"/>
      <c r="F239" s="485"/>
      <c r="G239" s="485"/>
      <c r="H239" s="484"/>
      <c r="I239" s="465"/>
      <c r="J239" s="465"/>
      <c r="K239" s="454"/>
      <c r="L239" s="454"/>
      <c r="M239" s="454"/>
      <c r="N239" s="454"/>
      <c r="O239" s="451"/>
      <c r="P239" s="451"/>
      <c r="Q239" s="451"/>
      <c r="R239" s="454"/>
      <c r="S239" s="454"/>
      <c r="T239" s="454"/>
      <c r="U239" s="454"/>
      <c r="V239" s="457"/>
      <c r="W239" s="526"/>
      <c r="X239" s="451"/>
      <c r="Y239" s="451"/>
      <c r="Z239" s="451"/>
    </row>
    <row r="240" ht="18.75" customHeight="1">
      <c r="A240" s="451"/>
      <c r="B240" s="484"/>
      <c r="C240" s="484"/>
      <c r="D240" s="484"/>
      <c r="E240" s="484"/>
      <c r="F240" s="485"/>
      <c r="G240" s="485"/>
      <c r="H240" s="484"/>
      <c r="I240" s="465"/>
      <c r="J240" s="465"/>
      <c r="K240" s="454"/>
      <c r="L240" s="454"/>
      <c r="M240" s="454"/>
      <c r="N240" s="454"/>
      <c r="O240" s="451"/>
      <c r="P240" s="451"/>
      <c r="Q240" s="451"/>
      <c r="R240" s="454"/>
      <c r="S240" s="454"/>
      <c r="T240" s="454"/>
      <c r="U240" s="454"/>
      <c r="V240" s="457"/>
      <c r="W240" s="526"/>
      <c r="X240" s="451"/>
      <c r="Y240" s="451"/>
      <c r="Z240" s="451"/>
    </row>
    <row r="241" ht="18.75" customHeight="1">
      <c r="A241" s="451"/>
      <c r="B241" s="484"/>
      <c r="C241" s="484"/>
      <c r="D241" s="484"/>
      <c r="E241" s="484"/>
      <c r="F241" s="485"/>
      <c r="G241" s="485"/>
      <c r="H241" s="484"/>
      <c r="I241" s="465"/>
      <c r="J241" s="465"/>
      <c r="K241" s="454"/>
      <c r="L241" s="454"/>
      <c r="M241" s="454"/>
      <c r="N241" s="454"/>
      <c r="O241" s="451"/>
      <c r="P241" s="451"/>
      <c r="Q241" s="451"/>
      <c r="R241" s="454"/>
      <c r="S241" s="454"/>
      <c r="T241" s="454"/>
      <c r="U241" s="454"/>
      <c r="V241" s="457"/>
      <c r="W241" s="526"/>
      <c r="X241" s="451"/>
      <c r="Y241" s="451"/>
      <c r="Z241" s="451"/>
    </row>
    <row r="242" ht="18.75" customHeight="1">
      <c r="A242" s="451"/>
      <c r="B242" s="486"/>
      <c r="C242" s="486"/>
      <c r="D242" s="486"/>
      <c r="E242" s="486"/>
      <c r="F242" s="487"/>
      <c r="G242" s="487"/>
      <c r="H242" s="486"/>
      <c r="I242" s="488"/>
      <c r="J242" s="488"/>
      <c r="K242" s="454"/>
      <c r="L242" s="454"/>
      <c r="M242" s="454"/>
      <c r="N242" s="454"/>
      <c r="O242" s="451"/>
      <c r="P242" s="451"/>
      <c r="Q242" s="451"/>
      <c r="R242" s="454"/>
      <c r="S242" s="454"/>
      <c r="T242" s="454"/>
      <c r="U242" s="454"/>
      <c r="V242" s="457"/>
      <c r="W242" s="526"/>
      <c r="X242" s="451"/>
      <c r="Y242" s="451"/>
      <c r="Z242" s="451"/>
    </row>
    <row r="243" ht="18.75" customHeight="1">
      <c r="A243" s="451"/>
      <c r="B243" s="486"/>
      <c r="C243" s="486"/>
      <c r="D243" s="486"/>
      <c r="E243" s="486"/>
      <c r="F243" s="487"/>
      <c r="G243" s="487"/>
      <c r="H243" s="486"/>
      <c r="I243" s="488"/>
      <c r="J243" s="488"/>
      <c r="K243" s="454"/>
      <c r="L243" s="454"/>
      <c r="M243" s="454"/>
      <c r="N243" s="454"/>
      <c r="O243" s="451"/>
      <c r="P243" s="451"/>
      <c r="Q243" s="451"/>
      <c r="R243" s="454"/>
      <c r="S243" s="454"/>
      <c r="T243" s="454"/>
      <c r="U243" s="454"/>
      <c r="V243" s="454"/>
      <c r="W243" s="526"/>
      <c r="X243" s="451"/>
      <c r="Y243" s="451"/>
      <c r="Z243" s="451"/>
    </row>
    <row r="244" ht="18.75" customHeight="1">
      <c r="A244" s="451"/>
      <c r="B244" s="486"/>
      <c r="C244" s="486"/>
      <c r="D244" s="486"/>
      <c r="E244" s="486"/>
      <c r="F244" s="487"/>
      <c r="G244" s="487"/>
      <c r="H244" s="486"/>
      <c r="I244" s="488"/>
      <c r="J244" s="488"/>
      <c r="K244" s="454"/>
      <c r="L244" s="454"/>
      <c r="M244" s="454"/>
      <c r="N244" s="454"/>
      <c r="O244" s="451"/>
      <c r="P244" s="451"/>
      <c r="Q244" s="451"/>
      <c r="R244" s="454"/>
      <c r="S244" s="454"/>
      <c r="T244" s="454"/>
      <c r="U244" s="454"/>
      <c r="V244" s="454"/>
      <c r="W244" s="526"/>
      <c r="X244" s="451"/>
      <c r="Y244" s="451"/>
      <c r="Z244" s="451"/>
    </row>
    <row r="245" ht="18.75" customHeight="1">
      <c r="A245" s="451"/>
      <c r="B245" s="486"/>
      <c r="C245" s="486"/>
      <c r="D245" s="486"/>
      <c r="E245" s="486"/>
      <c r="F245" s="487"/>
      <c r="G245" s="487"/>
      <c r="H245" s="486"/>
      <c r="I245" s="488"/>
      <c r="J245" s="488"/>
      <c r="K245" s="454"/>
      <c r="L245" s="454"/>
      <c r="M245" s="454"/>
      <c r="N245" s="454"/>
      <c r="O245" s="451"/>
      <c r="P245" s="451"/>
      <c r="Q245" s="451"/>
      <c r="R245" s="454"/>
      <c r="S245" s="454"/>
      <c r="T245" s="454"/>
      <c r="U245" s="454"/>
      <c r="V245" s="454"/>
      <c r="W245" s="526"/>
      <c r="X245" s="451"/>
      <c r="Y245" s="451"/>
      <c r="Z245" s="451"/>
    </row>
    <row r="246" ht="18.75" customHeight="1">
      <c r="A246" s="451"/>
      <c r="B246" s="486"/>
      <c r="C246" s="486"/>
      <c r="D246" s="486"/>
      <c r="E246" s="486"/>
      <c r="F246" s="487"/>
      <c r="G246" s="487"/>
      <c r="H246" s="486"/>
      <c r="I246" s="488"/>
      <c r="J246" s="488"/>
      <c r="K246" s="454"/>
      <c r="L246" s="454"/>
      <c r="M246" s="454"/>
      <c r="N246" s="454"/>
      <c r="O246" s="451"/>
      <c r="P246" s="451"/>
      <c r="Q246" s="451"/>
      <c r="R246" s="454"/>
      <c r="S246" s="454"/>
      <c r="T246" s="454"/>
      <c r="U246" s="454"/>
      <c r="V246" s="454"/>
      <c r="W246" s="526"/>
      <c r="X246" s="451"/>
      <c r="Y246" s="451"/>
      <c r="Z246" s="451"/>
    </row>
    <row r="247" ht="18.75" customHeight="1">
      <c r="A247" s="451"/>
      <c r="B247" s="489"/>
      <c r="C247" s="489"/>
      <c r="D247" s="489"/>
      <c r="E247" s="489"/>
      <c r="F247" s="490"/>
      <c r="G247" s="490"/>
      <c r="H247" s="489"/>
      <c r="I247" s="491"/>
      <c r="J247" s="491"/>
      <c r="K247" s="454"/>
      <c r="L247" s="454"/>
      <c r="M247" s="454"/>
      <c r="N247" s="454"/>
      <c r="O247" s="451"/>
      <c r="P247" s="451"/>
      <c r="Q247" s="451"/>
      <c r="R247" s="454"/>
      <c r="S247" s="454"/>
      <c r="T247" s="454"/>
      <c r="U247" s="454"/>
      <c r="V247" s="454"/>
      <c r="W247" s="526"/>
      <c r="X247" s="451"/>
      <c r="Y247" s="451"/>
      <c r="Z247" s="451"/>
    </row>
    <row r="248" ht="18.75" customHeight="1">
      <c r="A248" s="451"/>
      <c r="B248" s="489"/>
      <c r="C248" s="489"/>
      <c r="D248" s="489"/>
      <c r="E248" s="489"/>
      <c r="F248" s="490"/>
      <c r="G248" s="490"/>
      <c r="H248" s="489"/>
      <c r="I248" s="491"/>
      <c r="J248" s="491"/>
      <c r="K248" s="454"/>
      <c r="L248" s="454"/>
      <c r="M248" s="454"/>
      <c r="N248" s="454"/>
      <c r="O248" s="451"/>
      <c r="P248" s="451"/>
      <c r="Q248" s="451"/>
      <c r="R248" s="454"/>
      <c r="S248" s="454"/>
      <c r="T248" s="454"/>
      <c r="U248" s="454"/>
      <c r="V248" s="454"/>
      <c r="W248" s="526"/>
      <c r="X248" s="451"/>
      <c r="Y248" s="451"/>
      <c r="Z248" s="451"/>
    </row>
    <row r="249" ht="18.75" customHeight="1">
      <c r="A249" s="451"/>
      <c r="B249" s="489"/>
      <c r="C249" s="489"/>
      <c r="D249" s="489"/>
      <c r="E249" s="489"/>
      <c r="F249" s="490"/>
      <c r="G249" s="490"/>
      <c r="H249" s="489"/>
      <c r="I249" s="491"/>
      <c r="J249" s="491"/>
      <c r="K249" s="454"/>
      <c r="L249" s="454"/>
      <c r="M249" s="454"/>
      <c r="N249" s="454"/>
      <c r="O249" s="451"/>
      <c r="P249" s="451"/>
      <c r="Q249" s="451"/>
      <c r="R249" s="454"/>
      <c r="S249" s="454"/>
      <c r="T249" s="454"/>
      <c r="U249" s="454"/>
      <c r="V249" s="454"/>
      <c r="W249" s="526"/>
      <c r="X249" s="451"/>
      <c r="Y249" s="451"/>
      <c r="Z249" s="451"/>
    </row>
    <row r="250" ht="18.75" customHeight="1">
      <c r="A250" s="451"/>
      <c r="B250" s="489"/>
      <c r="C250" s="489"/>
      <c r="D250" s="489"/>
      <c r="E250" s="489"/>
      <c r="F250" s="490"/>
      <c r="G250" s="490"/>
      <c r="H250" s="489"/>
      <c r="I250" s="491"/>
      <c r="J250" s="491"/>
      <c r="K250" s="454"/>
      <c r="L250" s="454"/>
      <c r="M250" s="454"/>
      <c r="N250" s="454"/>
      <c r="O250" s="451"/>
      <c r="P250" s="451"/>
      <c r="Q250" s="451"/>
      <c r="R250" s="454"/>
      <c r="S250" s="454"/>
      <c r="T250" s="454"/>
      <c r="U250" s="454"/>
      <c r="V250" s="454"/>
      <c r="W250" s="526"/>
      <c r="X250" s="451"/>
      <c r="Y250" s="451"/>
      <c r="Z250" s="451"/>
    </row>
    <row r="251" ht="18.75" customHeight="1">
      <c r="A251" s="451"/>
      <c r="B251" s="489"/>
      <c r="C251" s="489"/>
      <c r="D251" s="489"/>
      <c r="E251" s="489"/>
      <c r="F251" s="490"/>
      <c r="G251" s="490"/>
      <c r="H251" s="489"/>
      <c r="I251" s="491"/>
      <c r="J251" s="491"/>
      <c r="K251" s="454"/>
      <c r="L251" s="454"/>
      <c r="M251" s="454"/>
      <c r="N251" s="454"/>
      <c r="O251" s="451"/>
      <c r="P251" s="451"/>
      <c r="Q251" s="451"/>
      <c r="R251" s="454"/>
      <c r="S251" s="454"/>
      <c r="T251" s="454"/>
      <c r="U251" s="454"/>
      <c r="V251" s="454"/>
      <c r="W251" s="526"/>
      <c r="X251" s="451"/>
      <c r="Y251" s="451"/>
      <c r="Z251" s="451"/>
    </row>
    <row r="252" ht="18.75" customHeight="1">
      <c r="A252" s="451"/>
      <c r="B252" s="489"/>
      <c r="C252" s="489"/>
      <c r="D252" s="489"/>
      <c r="E252" s="489"/>
      <c r="F252" s="490"/>
      <c r="G252" s="490"/>
      <c r="H252" s="489"/>
      <c r="I252" s="491"/>
      <c r="J252" s="491"/>
      <c r="K252" s="454"/>
      <c r="L252" s="454"/>
      <c r="M252" s="454"/>
      <c r="N252" s="454"/>
      <c r="O252" s="451"/>
      <c r="P252" s="451"/>
      <c r="Q252" s="451"/>
      <c r="R252" s="454"/>
      <c r="S252" s="454"/>
      <c r="T252" s="454"/>
      <c r="U252" s="454"/>
      <c r="V252" s="454"/>
      <c r="W252" s="526"/>
      <c r="X252" s="451"/>
      <c r="Y252" s="451"/>
      <c r="Z252" s="451"/>
    </row>
    <row r="253" ht="18.75" customHeight="1">
      <c r="A253" s="451"/>
      <c r="B253" s="489"/>
      <c r="C253" s="489"/>
      <c r="D253" s="489"/>
      <c r="E253" s="489"/>
      <c r="F253" s="490"/>
      <c r="G253" s="490"/>
      <c r="H253" s="489"/>
      <c r="I253" s="491"/>
      <c r="J253" s="491"/>
      <c r="K253" s="454"/>
      <c r="L253" s="454"/>
      <c r="M253" s="454"/>
      <c r="N253" s="454"/>
      <c r="O253" s="451"/>
      <c r="P253" s="451"/>
      <c r="Q253" s="451"/>
      <c r="R253" s="454"/>
      <c r="S253" s="454"/>
      <c r="T253" s="454"/>
      <c r="U253" s="454"/>
      <c r="V253" s="454"/>
      <c r="W253" s="526"/>
      <c r="X253" s="451"/>
      <c r="Y253" s="451"/>
      <c r="Z253" s="451"/>
    </row>
    <row r="254" ht="18.75" customHeight="1">
      <c r="A254" s="451"/>
      <c r="B254" s="489"/>
      <c r="C254" s="489"/>
      <c r="D254" s="489"/>
      <c r="E254" s="489"/>
      <c r="F254" s="490"/>
      <c r="G254" s="490"/>
      <c r="H254" s="489"/>
      <c r="I254" s="491"/>
      <c r="J254" s="491"/>
      <c r="K254" s="454"/>
      <c r="L254" s="454"/>
      <c r="M254" s="454"/>
      <c r="N254" s="454"/>
      <c r="O254" s="451"/>
      <c r="P254" s="451"/>
      <c r="Q254" s="451"/>
      <c r="R254" s="454"/>
      <c r="S254" s="454"/>
      <c r="T254" s="454"/>
      <c r="U254" s="454"/>
      <c r="V254" s="454"/>
      <c r="W254" s="526"/>
      <c r="X254" s="451"/>
      <c r="Y254" s="451"/>
      <c r="Z254" s="451"/>
    </row>
    <row r="255" ht="18.75" customHeight="1">
      <c r="A255" s="451"/>
      <c r="B255" s="489"/>
      <c r="C255" s="489"/>
      <c r="D255" s="489"/>
      <c r="E255" s="489"/>
      <c r="F255" s="490"/>
      <c r="G255" s="490"/>
      <c r="H255" s="489"/>
      <c r="I255" s="491"/>
      <c r="J255" s="491"/>
      <c r="K255" s="454"/>
      <c r="L255" s="454"/>
      <c r="M255" s="454"/>
      <c r="N255" s="454"/>
      <c r="O255" s="451"/>
      <c r="P255" s="451"/>
      <c r="Q255" s="451"/>
      <c r="R255" s="454"/>
      <c r="S255" s="454"/>
      <c r="T255" s="454"/>
      <c r="U255" s="454"/>
      <c r="V255" s="454"/>
      <c r="W255" s="526"/>
      <c r="X255" s="451"/>
      <c r="Y255" s="451"/>
      <c r="Z255" s="451"/>
    </row>
    <row r="256" ht="18.75" customHeight="1">
      <c r="A256" s="451"/>
      <c r="B256" s="489"/>
      <c r="C256" s="489"/>
      <c r="D256" s="489"/>
      <c r="E256" s="489"/>
      <c r="F256" s="490"/>
      <c r="G256" s="490"/>
      <c r="H256" s="489"/>
      <c r="I256" s="491"/>
      <c r="J256" s="491"/>
      <c r="K256" s="454"/>
      <c r="L256" s="454"/>
      <c r="M256" s="454"/>
      <c r="N256" s="454"/>
      <c r="O256" s="451"/>
      <c r="P256" s="451"/>
      <c r="Q256" s="451"/>
      <c r="R256" s="454"/>
      <c r="S256" s="454"/>
      <c r="T256" s="454"/>
      <c r="U256" s="454"/>
      <c r="V256" s="454"/>
      <c r="W256" s="526"/>
      <c r="X256" s="451"/>
      <c r="Y256" s="451"/>
      <c r="Z256" s="451"/>
    </row>
    <row r="257" ht="18.75" customHeight="1">
      <c r="A257" s="451"/>
      <c r="B257" s="489"/>
      <c r="C257" s="489"/>
      <c r="D257" s="489"/>
      <c r="E257" s="489"/>
      <c r="F257" s="490"/>
      <c r="G257" s="490"/>
      <c r="H257" s="489"/>
      <c r="I257" s="491"/>
      <c r="J257" s="491"/>
      <c r="K257" s="454"/>
      <c r="L257" s="454"/>
      <c r="M257" s="454"/>
      <c r="N257" s="454"/>
      <c r="O257" s="451"/>
      <c r="P257" s="451"/>
      <c r="Q257" s="451"/>
      <c r="R257" s="454"/>
      <c r="S257" s="454"/>
      <c r="T257" s="454"/>
      <c r="U257" s="454"/>
      <c r="V257" s="454"/>
      <c r="W257" s="526"/>
      <c r="X257" s="451"/>
      <c r="Y257" s="451"/>
      <c r="Z257" s="451"/>
    </row>
    <row r="258" ht="18.75" customHeight="1">
      <c r="A258" s="451"/>
      <c r="B258" s="489"/>
      <c r="C258" s="489"/>
      <c r="D258" s="489"/>
      <c r="E258" s="489"/>
      <c r="F258" s="490"/>
      <c r="G258" s="490"/>
      <c r="H258" s="489"/>
      <c r="I258" s="491"/>
      <c r="J258" s="491"/>
      <c r="K258" s="454"/>
      <c r="L258" s="454"/>
      <c r="M258" s="454"/>
      <c r="N258" s="454"/>
      <c r="O258" s="451"/>
      <c r="P258" s="451"/>
      <c r="Q258" s="451"/>
      <c r="R258" s="454"/>
      <c r="S258" s="454"/>
      <c r="T258" s="454"/>
      <c r="U258" s="454"/>
      <c r="V258" s="454"/>
      <c r="W258" s="526"/>
      <c r="X258" s="451"/>
      <c r="Y258" s="451"/>
      <c r="Z258" s="451"/>
    </row>
    <row r="259" ht="18.75" customHeight="1">
      <c r="A259" s="451"/>
      <c r="B259" s="489"/>
      <c r="C259" s="489"/>
      <c r="D259" s="489"/>
      <c r="E259" s="489"/>
      <c r="F259" s="490"/>
      <c r="G259" s="490"/>
      <c r="H259" s="489"/>
      <c r="I259" s="491"/>
      <c r="J259" s="491"/>
      <c r="K259" s="454"/>
      <c r="L259" s="454"/>
      <c r="M259" s="454"/>
      <c r="N259" s="454"/>
      <c r="O259" s="451"/>
      <c r="P259" s="451"/>
      <c r="Q259" s="451"/>
      <c r="R259" s="454"/>
      <c r="S259" s="454"/>
      <c r="T259" s="454"/>
      <c r="U259" s="454"/>
      <c r="V259" s="454"/>
      <c r="W259" s="526"/>
      <c r="X259" s="451"/>
      <c r="Y259" s="451"/>
      <c r="Z259" s="451"/>
    </row>
    <row r="260" ht="18.75" customHeight="1">
      <c r="A260" s="451"/>
      <c r="B260" s="489"/>
      <c r="C260" s="489"/>
      <c r="D260" s="489"/>
      <c r="E260" s="489"/>
      <c r="F260" s="490"/>
      <c r="G260" s="490"/>
      <c r="H260" s="489"/>
      <c r="I260" s="491"/>
      <c r="J260" s="491"/>
      <c r="K260" s="454"/>
      <c r="L260" s="454"/>
      <c r="M260" s="454"/>
      <c r="N260" s="454"/>
      <c r="O260" s="451"/>
      <c r="P260" s="451"/>
      <c r="Q260" s="451"/>
      <c r="R260" s="454"/>
      <c r="S260" s="454"/>
      <c r="T260" s="454"/>
      <c r="U260" s="454"/>
      <c r="V260" s="454"/>
      <c r="W260" s="526"/>
      <c r="X260" s="451"/>
      <c r="Y260" s="451"/>
      <c r="Z260" s="451"/>
    </row>
    <row r="261" ht="18.75" customHeight="1">
      <c r="A261" s="451"/>
      <c r="B261" s="489"/>
      <c r="C261" s="489"/>
      <c r="D261" s="489"/>
      <c r="E261" s="489"/>
      <c r="F261" s="490"/>
      <c r="G261" s="490"/>
      <c r="H261" s="489"/>
      <c r="I261" s="491"/>
      <c r="J261" s="491"/>
      <c r="K261" s="454"/>
      <c r="L261" s="454"/>
      <c r="M261" s="454"/>
      <c r="N261" s="454"/>
      <c r="O261" s="451"/>
      <c r="P261" s="451"/>
      <c r="Q261" s="451"/>
      <c r="R261" s="454"/>
      <c r="S261" s="454"/>
      <c r="T261" s="454"/>
      <c r="U261" s="454"/>
      <c r="V261" s="454"/>
      <c r="W261" s="526"/>
      <c r="X261" s="451"/>
      <c r="Y261" s="451"/>
      <c r="Z261" s="451"/>
    </row>
    <row r="262" ht="18.75" customHeight="1">
      <c r="A262" s="451"/>
      <c r="B262" s="489"/>
      <c r="C262" s="489"/>
      <c r="D262" s="489"/>
      <c r="E262" s="489"/>
      <c r="F262" s="490"/>
      <c r="G262" s="490"/>
      <c r="H262" s="489"/>
      <c r="I262" s="491"/>
      <c r="J262" s="491"/>
      <c r="K262" s="454"/>
      <c r="L262" s="454"/>
      <c r="M262" s="454"/>
      <c r="N262" s="454"/>
      <c r="O262" s="451"/>
      <c r="P262" s="451"/>
      <c r="Q262" s="451"/>
      <c r="R262" s="454"/>
      <c r="S262" s="454"/>
      <c r="T262" s="454"/>
      <c r="U262" s="454"/>
      <c r="V262" s="454"/>
      <c r="W262" s="526"/>
      <c r="X262" s="451"/>
      <c r="Y262" s="451"/>
      <c r="Z262" s="451"/>
    </row>
    <row r="263" ht="18.75" customHeight="1">
      <c r="A263" s="451"/>
      <c r="B263" s="489"/>
      <c r="C263" s="489"/>
      <c r="D263" s="489"/>
      <c r="E263" s="489"/>
      <c r="F263" s="490"/>
      <c r="G263" s="490"/>
      <c r="H263" s="489"/>
      <c r="I263" s="491"/>
      <c r="J263" s="491"/>
      <c r="K263" s="454"/>
      <c r="L263" s="454"/>
      <c r="M263" s="454"/>
      <c r="N263" s="454"/>
      <c r="O263" s="451"/>
      <c r="P263" s="451"/>
      <c r="Q263" s="451"/>
      <c r="R263" s="454"/>
      <c r="S263" s="454"/>
      <c r="T263" s="454"/>
      <c r="U263" s="454"/>
      <c r="V263" s="454"/>
      <c r="W263" s="526"/>
      <c r="X263" s="451"/>
      <c r="Y263" s="451"/>
      <c r="Z263" s="451"/>
    </row>
    <row r="264" ht="18.75" customHeight="1">
      <c r="A264" s="451"/>
      <c r="B264" s="489"/>
      <c r="C264" s="489"/>
      <c r="D264" s="489"/>
      <c r="E264" s="489"/>
      <c r="F264" s="490"/>
      <c r="G264" s="490"/>
      <c r="H264" s="489"/>
      <c r="I264" s="491"/>
      <c r="J264" s="491"/>
      <c r="K264" s="454"/>
      <c r="L264" s="454"/>
      <c r="M264" s="454"/>
      <c r="N264" s="454"/>
      <c r="O264" s="451"/>
      <c r="P264" s="451"/>
      <c r="Q264" s="451"/>
      <c r="R264" s="454"/>
      <c r="S264" s="454"/>
      <c r="T264" s="454"/>
      <c r="U264" s="454"/>
      <c r="V264" s="454"/>
      <c r="W264" s="526"/>
      <c r="X264" s="451"/>
      <c r="Y264" s="451"/>
      <c r="Z264" s="451"/>
    </row>
    <row r="265" ht="18.75" customHeight="1">
      <c r="A265" s="451"/>
      <c r="B265" s="489"/>
      <c r="C265" s="489"/>
      <c r="D265" s="489"/>
      <c r="E265" s="489"/>
      <c r="F265" s="490"/>
      <c r="G265" s="490"/>
      <c r="H265" s="489"/>
      <c r="I265" s="491"/>
      <c r="J265" s="491"/>
      <c r="K265" s="454"/>
      <c r="L265" s="454"/>
      <c r="M265" s="454"/>
      <c r="N265" s="454"/>
      <c r="O265" s="451"/>
      <c r="P265" s="451"/>
      <c r="Q265" s="451"/>
      <c r="R265" s="454"/>
      <c r="S265" s="454"/>
      <c r="T265" s="454"/>
      <c r="U265" s="454"/>
      <c r="V265" s="454"/>
      <c r="W265" s="526"/>
      <c r="X265" s="451"/>
      <c r="Y265" s="451"/>
      <c r="Z265" s="451"/>
    </row>
    <row r="266" ht="18.75" customHeight="1">
      <c r="A266" s="451"/>
      <c r="B266" s="489"/>
      <c r="C266" s="489"/>
      <c r="D266" s="489"/>
      <c r="E266" s="489"/>
      <c r="F266" s="490"/>
      <c r="G266" s="490"/>
      <c r="H266" s="489"/>
      <c r="I266" s="491"/>
      <c r="J266" s="491"/>
      <c r="K266" s="454"/>
      <c r="L266" s="454"/>
      <c r="M266" s="454"/>
      <c r="N266" s="454"/>
      <c r="O266" s="451"/>
      <c r="P266" s="451"/>
      <c r="Q266" s="451"/>
      <c r="R266" s="454"/>
      <c r="S266" s="454"/>
      <c r="T266" s="454"/>
      <c r="U266" s="454"/>
      <c r="V266" s="454"/>
      <c r="W266" s="526"/>
      <c r="X266" s="451"/>
      <c r="Y266" s="451"/>
      <c r="Z266" s="451"/>
    </row>
    <row r="267" ht="18.75" customHeight="1">
      <c r="A267" s="451"/>
      <c r="B267" s="489"/>
      <c r="C267" s="489"/>
      <c r="D267" s="489"/>
      <c r="E267" s="489"/>
      <c r="F267" s="490"/>
      <c r="G267" s="490"/>
      <c r="H267" s="489"/>
      <c r="I267" s="491"/>
      <c r="J267" s="491"/>
      <c r="K267" s="454"/>
      <c r="L267" s="454"/>
      <c r="M267" s="454"/>
      <c r="N267" s="454"/>
      <c r="O267" s="451"/>
      <c r="P267" s="451"/>
      <c r="Q267" s="451"/>
      <c r="R267" s="454"/>
      <c r="S267" s="454"/>
      <c r="T267" s="454"/>
      <c r="U267" s="454"/>
      <c r="V267" s="454"/>
      <c r="W267" s="526"/>
      <c r="X267" s="451"/>
      <c r="Y267" s="451"/>
      <c r="Z267" s="451"/>
    </row>
    <row r="268" ht="18.75" customHeight="1">
      <c r="A268" s="451"/>
      <c r="B268" s="489"/>
      <c r="C268" s="489"/>
      <c r="D268" s="489"/>
      <c r="E268" s="489"/>
      <c r="F268" s="490"/>
      <c r="G268" s="490"/>
      <c r="H268" s="489"/>
      <c r="I268" s="491"/>
      <c r="J268" s="491"/>
      <c r="K268" s="454"/>
      <c r="L268" s="454"/>
      <c r="M268" s="454"/>
      <c r="N268" s="454"/>
      <c r="O268" s="451"/>
      <c r="P268" s="451"/>
      <c r="Q268" s="451"/>
      <c r="R268" s="454"/>
      <c r="S268" s="454"/>
      <c r="T268" s="454"/>
      <c r="U268" s="454"/>
      <c r="V268" s="454"/>
      <c r="W268" s="526"/>
      <c r="X268" s="451"/>
      <c r="Y268" s="451"/>
      <c r="Z268" s="451"/>
    </row>
    <row r="269" ht="18.75" customHeight="1">
      <c r="A269" s="451"/>
      <c r="B269" s="489"/>
      <c r="C269" s="489"/>
      <c r="D269" s="489"/>
      <c r="E269" s="489"/>
      <c r="F269" s="490"/>
      <c r="G269" s="490"/>
      <c r="H269" s="489"/>
      <c r="I269" s="491"/>
      <c r="J269" s="491"/>
      <c r="K269" s="454"/>
      <c r="L269" s="454"/>
      <c r="M269" s="454"/>
      <c r="N269" s="454"/>
      <c r="O269" s="451"/>
      <c r="P269" s="451"/>
      <c r="Q269" s="451"/>
      <c r="R269" s="454"/>
      <c r="S269" s="454"/>
      <c r="T269" s="454"/>
      <c r="U269" s="454"/>
      <c r="V269" s="454"/>
      <c r="W269" s="526"/>
      <c r="X269" s="451"/>
      <c r="Y269" s="451"/>
      <c r="Z269" s="451"/>
    </row>
    <row r="270" ht="18.75" customHeight="1">
      <c r="A270" s="451"/>
      <c r="B270" s="489"/>
      <c r="C270" s="489"/>
      <c r="D270" s="489"/>
      <c r="E270" s="489"/>
      <c r="F270" s="490"/>
      <c r="G270" s="490"/>
      <c r="H270" s="489"/>
      <c r="I270" s="491"/>
      <c r="J270" s="491"/>
      <c r="K270" s="454"/>
      <c r="L270" s="454"/>
      <c r="M270" s="454"/>
      <c r="N270" s="454"/>
      <c r="O270" s="451"/>
      <c r="P270" s="451"/>
      <c r="Q270" s="451"/>
      <c r="R270" s="454"/>
      <c r="S270" s="454"/>
      <c r="T270" s="454"/>
      <c r="U270" s="454"/>
      <c r="V270" s="454"/>
      <c r="W270" s="526"/>
      <c r="X270" s="451"/>
      <c r="Y270" s="451"/>
      <c r="Z270" s="451"/>
    </row>
    <row r="271" ht="18.75" customHeight="1">
      <c r="A271" s="451"/>
      <c r="B271" s="489"/>
      <c r="C271" s="489"/>
      <c r="D271" s="489"/>
      <c r="E271" s="489"/>
      <c r="F271" s="490"/>
      <c r="G271" s="490"/>
      <c r="H271" s="489"/>
      <c r="I271" s="491"/>
      <c r="J271" s="491"/>
      <c r="K271" s="454"/>
      <c r="L271" s="454"/>
      <c r="M271" s="454"/>
      <c r="N271" s="454"/>
      <c r="O271" s="451"/>
      <c r="P271" s="451"/>
      <c r="Q271" s="451"/>
      <c r="R271" s="454"/>
      <c r="S271" s="454"/>
      <c r="T271" s="454"/>
      <c r="U271" s="454"/>
      <c r="V271" s="454"/>
      <c r="W271" s="526"/>
      <c r="X271" s="451"/>
      <c r="Y271" s="451"/>
      <c r="Z271" s="451"/>
    </row>
    <row r="272" ht="18.75" customHeight="1">
      <c r="A272" s="451"/>
      <c r="B272" s="489"/>
      <c r="C272" s="489"/>
      <c r="D272" s="489"/>
      <c r="E272" s="489"/>
      <c r="F272" s="490"/>
      <c r="G272" s="490"/>
      <c r="H272" s="489"/>
      <c r="I272" s="491"/>
      <c r="J272" s="491"/>
      <c r="K272" s="454"/>
      <c r="L272" s="454"/>
      <c r="M272" s="454"/>
      <c r="N272" s="454"/>
      <c r="O272" s="451"/>
      <c r="P272" s="451"/>
      <c r="Q272" s="451"/>
      <c r="R272" s="454"/>
      <c r="S272" s="454"/>
      <c r="T272" s="454"/>
      <c r="U272" s="454"/>
      <c r="V272" s="454"/>
      <c r="W272" s="526"/>
      <c r="X272" s="451"/>
      <c r="Y272" s="451"/>
      <c r="Z272" s="451"/>
    </row>
    <row r="273" ht="18.75" customHeight="1">
      <c r="A273" s="451"/>
      <c r="B273" s="489"/>
      <c r="C273" s="489"/>
      <c r="D273" s="489"/>
      <c r="E273" s="489"/>
      <c r="F273" s="490"/>
      <c r="G273" s="490"/>
      <c r="H273" s="489"/>
      <c r="I273" s="491"/>
      <c r="J273" s="491"/>
      <c r="K273" s="454"/>
      <c r="L273" s="454"/>
      <c r="M273" s="454"/>
      <c r="N273" s="454"/>
      <c r="O273" s="451"/>
      <c r="P273" s="451"/>
      <c r="Q273" s="451"/>
      <c r="R273" s="454"/>
      <c r="S273" s="454"/>
      <c r="T273" s="454"/>
      <c r="U273" s="454"/>
      <c r="V273" s="454"/>
      <c r="W273" s="526"/>
      <c r="X273" s="451"/>
      <c r="Y273" s="451"/>
      <c r="Z273" s="451"/>
    </row>
    <row r="274" ht="18.75" customHeight="1">
      <c r="A274" s="451"/>
      <c r="B274" s="489"/>
      <c r="C274" s="489"/>
      <c r="D274" s="489"/>
      <c r="E274" s="489"/>
      <c r="F274" s="490"/>
      <c r="G274" s="490"/>
      <c r="H274" s="489"/>
      <c r="I274" s="491"/>
      <c r="J274" s="491"/>
      <c r="K274" s="454"/>
      <c r="L274" s="454"/>
      <c r="M274" s="454"/>
      <c r="N274" s="454"/>
      <c r="O274" s="451"/>
      <c r="P274" s="451"/>
      <c r="Q274" s="451"/>
      <c r="R274" s="454"/>
      <c r="S274" s="454"/>
      <c r="T274" s="454"/>
      <c r="U274" s="454"/>
      <c r="V274" s="454"/>
      <c r="W274" s="526"/>
      <c r="X274" s="451"/>
      <c r="Y274" s="451"/>
      <c r="Z274" s="451"/>
    </row>
    <row r="275" ht="18.75" customHeight="1">
      <c r="A275" s="451"/>
      <c r="B275" s="489"/>
      <c r="C275" s="489"/>
      <c r="D275" s="489"/>
      <c r="E275" s="489"/>
      <c r="F275" s="490"/>
      <c r="G275" s="490"/>
      <c r="H275" s="489"/>
      <c r="I275" s="491"/>
      <c r="J275" s="491"/>
      <c r="K275" s="454"/>
      <c r="L275" s="454"/>
      <c r="M275" s="454"/>
      <c r="N275" s="454"/>
      <c r="O275" s="451"/>
      <c r="P275" s="451"/>
      <c r="Q275" s="451"/>
      <c r="R275" s="454"/>
      <c r="S275" s="454"/>
      <c r="T275" s="454"/>
      <c r="U275" s="454"/>
      <c r="V275" s="454"/>
      <c r="W275" s="526"/>
      <c r="X275" s="451"/>
      <c r="Y275" s="451"/>
      <c r="Z275" s="451"/>
    </row>
    <row r="276" ht="18.75" customHeight="1">
      <c r="A276" s="451"/>
      <c r="B276" s="489"/>
      <c r="C276" s="489"/>
      <c r="D276" s="489"/>
      <c r="E276" s="489"/>
      <c r="F276" s="490"/>
      <c r="G276" s="490"/>
      <c r="H276" s="489"/>
      <c r="I276" s="491"/>
      <c r="J276" s="491"/>
      <c r="K276" s="454"/>
      <c r="L276" s="454"/>
      <c r="M276" s="454"/>
      <c r="N276" s="454"/>
      <c r="O276" s="451"/>
      <c r="P276" s="451"/>
      <c r="Q276" s="451"/>
      <c r="R276" s="454"/>
      <c r="S276" s="454"/>
      <c r="T276" s="454"/>
      <c r="U276" s="454"/>
      <c r="V276" s="454"/>
      <c r="W276" s="526"/>
      <c r="X276" s="451"/>
      <c r="Y276" s="451"/>
      <c r="Z276" s="451"/>
    </row>
    <row r="277" ht="18.75" customHeight="1">
      <c r="A277" s="451"/>
      <c r="B277" s="489"/>
      <c r="C277" s="489"/>
      <c r="D277" s="489"/>
      <c r="E277" s="489"/>
      <c r="F277" s="490"/>
      <c r="G277" s="490"/>
      <c r="H277" s="489"/>
      <c r="I277" s="491"/>
      <c r="J277" s="491"/>
      <c r="K277" s="454"/>
      <c r="L277" s="454"/>
      <c r="M277" s="454"/>
      <c r="N277" s="454"/>
      <c r="O277" s="451"/>
      <c r="P277" s="451"/>
      <c r="Q277" s="451"/>
      <c r="R277" s="454"/>
      <c r="S277" s="454"/>
      <c r="T277" s="454"/>
      <c r="U277" s="454"/>
      <c r="V277" s="454"/>
      <c r="W277" s="526"/>
      <c r="X277" s="451"/>
      <c r="Y277" s="451"/>
      <c r="Z277" s="451"/>
    </row>
    <row r="278" ht="18.75" customHeight="1">
      <c r="A278" s="345"/>
      <c r="B278" s="454"/>
      <c r="C278" s="454"/>
      <c r="D278" s="454"/>
      <c r="E278" s="454"/>
      <c r="F278" s="492"/>
      <c r="G278" s="492"/>
      <c r="H278" s="471"/>
      <c r="I278" s="471"/>
      <c r="J278" s="471"/>
      <c r="K278" s="453"/>
      <c r="L278" s="453"/>
      <c r="M278" s="453"/>
      <c r="N278" s="453"/>
      <c r="O278" s="453"/>
      <c r="P278" s="453"/>
      <c r="Q278" s="453"/>
      <c r="R278" s="345"/>
      <c r="S278" s="345"/>
      <c r="T278" s="345"/>
      <c r="U278" s="345"/>
      <c r="V278" s="345"/>
      <c r="W278" s="536"/>
      <c r="X278" s="345"/>
      <c r="Y278" s="345"/>
      <c r="Z278" s="345"/>
    </row>
    <row r="279" ht="18.75" customHeight="1">
      <c r="A279" s="345"/>
      <c r="B279" s="454"/>
      <c r="C279" s="454"/>
      <c r="D279" s="454"/>
      <c r="E279" s="454"/>
      <c r="F279" s="493"/>
      <c r="G279" s="493"/>
      <c r="H279" s="454"/>
      <c r="I279" s="345"/>
      <c r="J279" s="345"/>
      <c r="K279" s="345"/>
      <c r="L279" s="345"/>
      <c r="M279" s="345"/>
      <c r="N279" s="345"/>
      <c r="O279" s="345"/>
      <c r="P279" s="345"/>
      <c r="Q279" s="345"/>
      <c r="R279" s="345"/>
      <c r="S279" s="345"/>
      <c r="T279" s="345"/>
      <c r="U279" s="345"/>
      <c r="V279" s="345"/>
      <c r="W279" s="536"/>
      <c r="X279" s="345"/>
      <c r="Y279" s="345"/>
      <c r="Z279" s="345"/>
    </row>
    <row r="280" ht="18.75" customHeight="1">
      <c r="A280" s="345"/>
      <c r="B280" s="345"/>
      <c r="C280" s="345"/>
      <c r="D280" s="345"/>
      <c r="E280" s="345"/>
      <c r="F280" s="494"/>
      <c r="G280" s="494"/>
      <c r="H280" s="345"/>
      <c r="I280" s="345"/>
      <c r="J280" s="345"/>
      <c r="K280" s="345"/>
      <c r="L280" s="345"/>
      <c r="M280" s="345"/>
      <c r="N280" s="345"/>
      <c r="O280" s="345"/>
      <c r="P280" s="345"/>
      <c r="Q280" s="345"/>
      <c r="R280" s="345"/>
      <c r="S280" s="345"/>
      <c r="T280" s="345"/>
      <c r="U280" s="345"/>
      <c r="V280" s="345"/>
      <c r="W280" s="536"/>
      <c r="X280" s="345"/>
      <c r="Y280" s="345"/>
      <c r="Z280" s="345"/>
    </row>
    <row r="281" ht="18.75" customHeight="1">
      <c r="A281" s="345"/>
      <c r="B281" s="345"/>
      <c r="C281" s="345"/>
      <c r="D281" s="345"/>
      <c r="E281" s="345"/>
      <c r="F281" s="494"/>
      <c r="G281" s="494"/>
      <c r="H281" s="345"/>
      <c r="I281" s="345"/>
      <c r="J281" s="345"/>
      <c r="K281" s="345"/>
      <c r="L281" s="345"/>
      <c r="M281" s="345"/>
      <c r="N281" s="345"/>
      <c r="O281" s="345"/>
      <c r="P281" s="345"/>
      <c r="Q281" s="345"/>
      <c r="R281" s="345"/>
      <c r="S281" s="345"/>
      <c r="T281" s="345"/>
      <c r="U281" s="345"/>
      <c r="V281" s="345"/>
      <c r="W281" s="536"/>
      <c r="X281" s="345"/>
      <c r="Y281" s="345"/>
      <c r="Z281" s="345"/>
    </row>
    <row r="282" ht="18.75" customHeight="1">
      <c r="A282" s="345"/>
      <c r="B282" s="345"/>
      <c r="C282" s="345"/>
      <c r="D282" s="345"/>
      <c r="E282" s="345"/>
      <c r="F282" s="494"/>
      <c r="G282" s="494"/>
      <c r="H282" s="345"/>
      <c r="I282" s="345"/>
      <c r="J282" s="345"/>
      <c r="K282" s="345"/>
      <c r="L282" s="345"/>
      <c r="M282" s="345"/>
      <c r="N282" s="345"/>
      <c r="O282" s="345"/>
      <c r="P282" s="345"/>
      <c r="Q282" s="345"/>
      <c r="R282" s="345"/>
      <c r="S282" s="345"/>
      <c r="T282" s="345"/>
      <c r="U282" s="345"/>
      <c r="V282" s="345"/>
      <c r="W282" s="536"/>
      <c r="X282" s="345"/>
      <c r="Y282" s="345"/>
      <c r="Z282" s="345"/>
    </row>
    <row r="283" ht="18.75" customHeight="1">
      <c r="A283" s="139"/>
      <c r="B283" s="345"/>
      <c r="C283" s="345"/>
      <c r="D283" s="345"/>
      <c r="E283" s="345"/>
      <c r="F283" s="494"/>
      <c r="G283" s="494"/>
      <c r="H283" s="345"/>
      <c r="I283" s="345"/>
      <c r="J283" s="345"/>
      <c r="K283" s="345"/>
      <c r="L283" s="345"/>
      <c r="M283" s="345"/>
      <c r="N283" s="345"/>
      <c r="O283" s="345"/>
      <c r="P283" s="345"/>
      <c r="Q283" s="345"/>
      <c r="R283" s="345"/>
      <c r="S283" s="345"/>
      <c r="T283" s="345"/>
      <c r="U283" s="345"/>
      <c r="V283" s="345"/>
      <c r="W283" s="536"/>
      <c r="X283" s="345"/>
      <c r="Y283" s="345"/>
      <c r="Z283" s="345"/>
    </row>
    <row r="284" ht="18.75" customHeight="1">
      <c r="A284" s="345"/>
      <c r="B284" s="345"/>
      <c r="C284" s="345"/>
      <c r="D284" s="345"/>
      <c r="E284" s="345"/>
      <c r="F284" s="494"/>
      <c r="G284" s="494"/>
      <c r="H284" s="345"/>
      <c r="I284" s="345"/>
      <c r="J284" s="345"/>
      <c r="K284" s="345"/>
      <c r="L284" s="345"/>
      <c r="M284" s="345"/>
      <c r="N284" s="345"/>
      <c r="O284" s="345"/>
      <c r="P284" s="345"/>
      <c r="Q284" s="345"/>
      <c r="R284" s="345"/>
      <c r="S284" s="345"/>
      <c r="T284" s="345"/>
      <c r="U284" s="345"/>
      <c r="V284" s="345"/>
      <c r="W284" s="536"/>
      <c r="X284" s="345"/>
      <c r="Y284" s="345"/>
      <c r="Z284" s="345"/>
    </row>
    <row r="285" ht="18.75" customHeight="1">
      <c r="A285" s="345"/>
      <c r="B285" s="471"/>
      <c r="C285" s="495"/>
      <c r="D285" s="495"/>
      <c r="E285" s="495"/>
      <c r="F285" s="496"/>
      <c r="G285" s="496"/>
      <c r="H285" s="471"/>
      <c r="I285" s="471"/>
      <c r="J285" s="471"/>
      <c r="K285" s="345"/>
      <c r="L285" s="345"/>
      <c r="M285" s="345"/>
      <c r="N285" s="345"/>
      <c r="O285" s="345"/>
      <c r="P285" s="345"/>
      <c r="Q285" s="345"/>
      <c r="R285" s="345"/>
      <c r="S285" s="345"/>
      <c r="T285" s="345"/>
      <c r="U285" s="345"/>
      <c r="V285" s="345"/>
      <c r="W285" s="536"/>
      <c r="X285" s="345"/>
      <c r="Y285" s="345"/>
      <c r="Z285" s="345"/>
    </row>
    <row r="286" ht="18.75" customHeight="1">
      <c r="A286" s="497"/>
      <c r="B286" s="452"/>
      <c r="C286" s="452"/>
      <c r="D286" s="452"/>
      <c r="E286" s="452"/>
      <c r="F286" s="459"/>
      <c r="G286" s="459"/>
      <c r="H286" s="452"/>
      <c r="I286" s="465"/>
      <c r="J286" s="465"/>
      <c r="K286" s="345"/>
      <c r="L286" s="345"/>
      <c r="M286" s="345"/>
      <c r="N286" s="345"/>
      <c r="O286" s="498"/>
      <c r="P286" s="498"/>
      <c r="Q286" s="498"/>
      <c r="R286" s="345"/>
      <c r="S286" s="345"/>
      <c r="T286" s="345"/>
      <c r="U286" s="345"/>
      <c r="V286" s="345"/>
      <c r="W286" s="536"/>
      <c r="X286" s="345"/>
      <c r="Y286" s="345"/>
      <c r="Z286" s="345"/>
    </row>
    <row r="287" ht="18.75" customHeight="1">
      <c r="A287" s="497"/>
      <c r="B287" s="452"/>
      <c r="C287" s="452"/>
      <c r="D287" s="452"/>
      <c r="E287" s="452"/>
      <c r="F287" s="459"/>
      <c r="G287" s="459"/>
      <c r="H287" s="452"/>
      <c r="I287" s="465"/>
      <c r="J287" s="465"/>
      <c r="K287" s="345"/>
      <c r="L287" s="345"/>
      <c r="M287" s="345"/>
      <c r="N287" s="345"/>
      <c r="O287" s="498"/>
      <c r="P287" s="498"/>
      <c r="Q287" s="498"/>
      <c r="R287" s="345"/>
      <c r="S287" s="345"/>
      <c r="T287" s="345"/>
      <c r="U287" s="345"/>
      <c r="V287" s="345"/>
      <c r="W287" s="536"/>
      <c r="X287" s="489"/>
      <c r="Y287" s="489"/>
      <c r="Z287" s="345"/>
    </row>
    <row r="288" ht="18.75" customHeight="1">
      <c r="A288" s="497"/>
      <c r="B288" s="452"/>
      <c r="C288" s="452"/>
      <c r="D288" s="452"/>
      <c r="E288" s="452"/>
      <c r="F288" s="459"/>
      <c r="G288" s="459"/>
      <c r="H288" s="452"/>
      <c r="I288" s="465"/>
      <c r="J288" s="465"/>
      <c r="K288" s="345"/>
      <c r="L288" s="345"/>
      <c r="M288" s="345"/>
      <c r="N288" s="345"/>
      <c r="O288" s="498"/>
      <c r="P288" s="498"/>
      <c r="Q288" s="498"/>
      <c r="R288" s="345"/>
      <c r="S288" s="345"/>
      <c r="T288" s="345"/>
      <c r="U288" s="345"/>
      <c r="V288" s="345"/>
      <c r="W288" s="536"/>
      <c r="X288" s="489"/>
      <c r="Y288" s="489"/>
      <c r="Z288" s="345"/>
    </row>
    <row r="289" ht="18.75" customHeight="1">
      <c r="A289" s="497"/>
      <c r="B289" s="452"/>
      <c r="C289" s="452"/>
      <c r="D289" s="452"/>
      <c r="E289" s="452"/>
      <c r="F289" s="459"/>
      <c r="G289" s="459"/>
      <c r="H289" s="452"/>
      <c r="I289" s="465"/>
      <c r="J289" s="465"/>
      <c r="K289" s="345"/>
      <c r="L289" s="345"/>
      <c r="M289" s="345"/>
      <c r="N289" s="345"/>
      <c r="O289" s="498"/>
      <c r="P289" s="498"/>
      <c r="Q289" s="498"/>
      <c r="R289" s="345"/>
      <c r="S289" s="345"/>
      <c r="T289" s="345"/>
      <c r="U289" s="345"/>
      <c r="V289" s="345"/>
      <c r="W289" s="536"/>
      <c r="X289" s="489"/>
      <c r="Y289" s="489"/>
      <c r="Z289" s="345"/>
    </row>
    <row r="290" ht="18.75" customHeight="1">
      <c r="A290" s="497"/>
      <c r="B290" s="452"/>
      <c r="C290" s="452"/>
      <c r="D290" s="452"/>
      <c r="E290" s="452"/>
      <c r="F290" s="459"/>
      <c r="G290" s="459"/>
      <c r="H290" s="452"/>
      <c r="I290" s="465"/>
      <c r="J290" s="465"/>
      <c r="K290" s="345"/>
      <c r="L290" s="345"/>
      <c r="M290" s="345"/>
      <c r="N290" s="345"/>
      <c r="O290" s="498"/>
      <c r="P290" s="498"/>
      <c r="Q290" s="498"/>
      <c r="R290" s="345"/>
      <c r="S290" s="345"/>
      <c r="T290" s="345"/>
      <c r="U290" s="345"/>
      <c r="V290" s="345"/>
      <c r="W290" s="536"/>
      <c r="X290" s="345"/>
      <c r="Y290" s="345"/>
      <c r="Z290" s="345"/>
    </row>
    <row r="291" ht="18.75" customHeight="1">
      <c r="A291" s="497"/>
      <c r="B291" s="452"/>
      <c r="C291" s="452"/>
      <c r="D291" s="452"/>
      <c r="E291" s="452"/>
      <c r="F291" s="459"/>
      <c r="G291" s="459"/>
      <c r="H291" s="452"/>
      <c r="I291" s="465"/>
      <c r="J291" s="465"/>
      <c r="K291" s="345"/>
      <c r="L291" s="345"/>
      <c r="M291" s="345"/>
      <c r="N291" s="345"/>
      <c r="O291" s="498"/>
      <c r="P291" s="498"/>
      <c r="Q291" s="498"/>
      <c r="R291" s="345"/>
      <c r="S291" s="345"/>
      <c r="T291" s="345"/>
      <c r="U291" s="345"/>
      <c r="V291" s="345"/>
      <c r="W291" s="536"/>
      <c r="X291" s="345"/>
      <c r="Y291" s="345"/>
      <c r="Z291" s="345"/>
    </row>
    <row r="292" ht="18.75" customHeight="1">
      <c r="A292" s="497"/>
      <c r="B292" s="452"/>
      <c r="C292" s="452"/>
      <c r="D292" s="452"/>
      <c r="E292" s="452"/>
      <c r="F292" s="459"/>
      <c r="G292" s="459"/>
      <c r="H292" s="452"/>
      <c r="I292" s="465"/>
      <c r="J292" s="465"/>
      <c r="K292" s="345"/>
      <c r="L292" s="345"/>
      <c r="M292" s="345"/>
      <c r="N292" s="345"/>
      <c r="O292" s="498"/>
      <c r="P292" s="498"/>
      <c r="Q292" s="498"/>
      <c r="R292" s="345"/>
      <c r="S292" s="345"/>
      <c r="T292" s="345"/>
      <c r="U292" s="345"/>
      <c r="V292" s="345"/>
      <c r="W292" s="536"/>
      <c r="X292" s="345"/>
      <c r="Y292" s="345"/>
      <c r="Z292" s="345"/>
    </row>
    <row r="293" ht="18.75" customHeight="1">
      <c r="A293" s="497"/>
      <c r="B293" s="452"/>
      <c r="C293" s="452"/>
      <c r="D293" s="452"/>
      <c r="E293" s="452"/>
      <c r="F293" s="459"/>
      <c r="G293" s="459"/>
      <c r="H293" s="452"/>
      <c r="I293" s="465"/>
      <c r="J293" s="465"/>
      <c r="K293" s="345"/>
      <c r="L293" s="345"/>
      <c r="M293" s="345"/>
      <c r="N293" s="345"/>
      <c r="O293" s="498"/>
      <c r="P293" s="498"/>
      <c r="Q293" s="498"/>
      <c r="R293" s="345"/>
      <c r="S293" s="345"/>
      <c r="T293" s="345"/>
      <c r="U293" s="345"/>
      <c r="V293" s="345"/>
      <c r="W293" s="536"/>
      <c r="X293" s="345"/>
      <c r="Y293" s="345"/>
      <c r="Z293" s="345"/>
    </row>
    <row r="294" ht="18.75" customHeight="1">
      <c r="A294" s="497"/>
      <c r="B294" s="452"/>
      <c r="C294" s="452"/>
      <c r="D294" s="452"/>
      <c r="E294" s="452"/>
      <c r="F294" s="459"/>
      <c r="G294" s="459"/>
      <c r="H294" s="452"/>
      <c r="I294" s="465"/>
      <c r="J294" s="465"/>
      <c r="K294" s="345"/>
      <c r="L294" s="345"/>
      <c r="M294" s="345"/>
      <c r="N294" s="345"/>
      <c r="O294" s="498"/>
      <c r="P294" s="498"/>
      <c r="Q294" s="498"/>
      <c r="R294" s="345"/>
      <c r="S294" s="345"/>
      <c r="T294" s="345"/>
      <c r="U294" s="345"/>
      <c r="V294" s="345"/>
      <c r="W294" s="536"/>
      <c r="X294" s="345"/>
      <c r="Y294" s="345"/>
      <c r="Z294" s="345"/>
    </row>
    <row r="295" ht="18.75" customHeight="1">
      <c r="A295" s="497"/>
      <c r="B295" s="452"/>
      <c r="C295" s="452"/>
      <c r="D295" s="452"/>
      <c r="E295" s="452"/>
      <c r="F295" s="459"/>
      <c r="G295" s="459"/>
      <c r="H295" s="452"/>
      <c r="I295" s="465"/>
      <c r="J295" s="465"/>
      <c r="K295" s="345"/>
      <c r="L295" s="345"/>
      <c r="M295" s="345"/>
      <c r="N295" s="345"/>
      <c r="O295" s="345"/>
      <c r="P295" s="345"/>
      <c r="Q295" s="345"/>
      <c r="R295" s="345"/>
      <c r="S295" s="345"/>
      <c r="T295" s="345"/>
      <c r="U295" s="345"/>
      <c r="V295" s="345"/>
      <c r="W295" s="537"/>
      <c r="X295" s="345"/>
      <c r="Y295" s="345"/>
      <c r="Z295" s="345"/>
    </row>
    <row r="296" ht="18.75" customHeight="1">
      <c r="A296" s="497"/>
      <c r="B296" s="345"/>
      <c r="C296" s="345"/>
      <c r="D296" s="345"/>
      <c r="E296" s="345"/>
      <c r="F296" s="496"/>
      <c r="G296" s="496"/>
      <c r="H296" s="345"/>
      <c r="I296" s="500"/>
      <c r="J296" s="500"/>
      <c r="K296" s="345"/>
      <c r="L296" s="345"/>
      <c r="M296" s="345"/>
      <c r="N296" s="345"/>
      <c r="O296" s="345"/>
      <c r="P296" s="345"/>
      <c r="Q296" s="345"/>
      <c r="R296" s="345"/>
      <c r="S296" s="345"/>
      <c r="T296" s="345"/>
      <c r="U296" s="345"/>
      <c r="V296" s="345"/>
      <c r="W296" s="537"/>
      <c r="X296" s="345"/>
      <c r="Y296" s="345"/>
      <c r="Z296" s="345"/>
    </row>
    <row r="297" ht="18.75" customHeight="1">
      <c r="A297" s="345"/>
      <c r="B297" s="345"/>
      <c r="C297" s="345"/>
      <c r="D297" s="345"/>
      <c r="E297" s="345"/>
      <c r="F297" s="494"/>
      <c r="G297" s="494"/>
      <c r="H297" s="345"/>
      <c r="I297" s="345"/>
      <c r="J297" s="345"/>
      <c r="K297" s="345"/>
      <c r="L297" s="345"/>
      <c r="M297" s="345"/>
      <c r="N297" s="345"/>
      <c r="O297" s="345"/>
      <c r="P297" s="345"/>
      <c r="Q297" s="345"/>
      <c r="R297" s="345"/>
      <c r="S297" s="345"/>
      <c r="T297" s="345"/>
      <c r="U297" s="345"/>
      <c r="V297" s="345"/>
      <c r="W297" s="537"/>
      <c r="X297" s="345"/>
      <c r="Y297" s="345"/>
      <c r="Z297" s="345"/>
    </row>
    <row r="298" ht="18.75" customHeight="1">
      <c r="A298" s="345"/>
      <c r="B298" s="345"/>
      <c r="C298" s="345"/>
      <c r="D298" s="345"/>
      <c r="E298" s="345"/>
      <c r="F298" s="494"/>
      <c r="G298" s="494"/>
      <c r="H298" s="345"/>
      <c r="I298" s="345"/>
      <c r="J298" s="345"/>
      <c r="K298" s="345"/>
      <c r="L298" s="345"/>
      <c r="M298" s="345"/>
      <c r="N298" s="345"/>
      <c r="O298" s="345"/>
      <c r="P298" s="345"/>
      <c r="Q298" s="345"/>
      <c r="R298" s="345"/>
      <c r="S298" s="345"/>
      <c r="T298" s="345"/>
      <c r="U298" s="345"/>
      <c r="V298" s="345"/>
      <c r="W298" s="537"/>
      <c r="X298" s="345"/>
      <c r="Y298" s="345"/>
      <c r="Z298" s="345"/>
    </row>
    <row r="299" ht="18.75" customHeight="1">
      <c r="A299" s="345"/>
      <c r="B299" s="345"/>
      <c r="C299" s="345"/>
      <c r="D299" s="345"/>
      <c r="E299" s="345"/>
      <c r="F299" s="494"/>
      <c r="G299" s="494"/>
      <c r="H299" s="345"/>
      <c r="I299" s="345"/>
      <c r="J299" s="345"/>
      <c r="K299" s="345"/>
      <c r="L299" s="345"/>
      <c r="M299" s="345"/>
      <c r="N299" s="345"/>
      <c r="O299" s="345"/>
      <c r="P299" s="345"/>
      <c r="Q299" s="345"/>
      <c r="R299" s="345"/>
      <c r="S299" s="345"/>
      <c r="T299" s="345"/>
      <c r="U299" s="345"/>
      <c r="V299" s="345"/>
      <c r="W299" s="537"/>
      <c r="X299" s="345"/>
      <c r="Y299" s="345"/>
      <c r="Z299" s="345"/>
    </row>
    <row r="300" ht="18.75" customHeight="1">
      <c r="A300" s="139"/>
      <c r="B300" s="345"/>
      <c r="C300" s="345"/>
      <c r="D300" s="345"/>
      <c r="E300" s="345"/>
      <c r="F300" s="494"/>
      <c r="G300" s="494"/>
      <c r="H300" s="345"/>
      <c r="I300" s="345"/>
      <c r="J300" s="345"/>
      <c r="K300" s="345"/>
      <c r="L300" s="345"/>
      <c r="M300" s="345"/>
      <c r="N300" s="345"/>
      <c r="O300" s="345"/>
      <c r="P300" s="345"/>
      <c r="Q300" s="345"/>
      <c r="R300" s="345"/>
      <c r="S300" s="345"/>
      <c r="T300" s="345"/>
      <c r="U300" s="345"/>
      <c r="V300" s="345"/>
      <c r="W300" s="537"/>
      <c r="X300" s="345"/>
      <c r="Y300" s="345"/>
      <c r="Z300" s="345"/>
    </row>
    <row r="301" ht="18.75" customHeight="1">
      <c r="A301" s="345"/>
      <c r="B301" s="345"/>
      <c r="C301" s="345"/>
      <c r="D301" s="345"/>
      <c r="E301" s="345"/>
      <c r="F301" s="494"/>
      <c r="G301" s="494"/>
      <c r="H301" s="345"/>
      <c r="I301" s="345"/>
      <c r="J301" s="345"/>
      <c r="K301" s="345"/>
      <c r="L301" s="345"/>
      <c r="M301" s="345"/>
      <c r="N301" s="345"/>
      <c r="O301" s="345"/>
      <c r="P301" s="345"/>
      <c r="Q301" s="345"/>
      <c r="R301" s="345"/>
      <c r="S301" s="345"/>
      <c r="T301" s="345"/>
      <c r="U301" s="345"/>
      <c r="V301" s="345"/>
      <c r="W301" s="537"/>
      <c r="X301" s="345"/>
      <c r="Y301" s="345"/>
      <c r="Z301" s="345"/>
    </row>
    <row r="302" ht="18.75" customHeight="1">
      <c r="A302" s="345"/>
      <c r="B302" s="471"/>
      <c r="C302" s="495"/>
      <c r="D302" s="495"/>
      <c r="E302" s="495"/>
      <c r="F302" s="496"/>
      <c r="G302" s="496"/>
      <c r="H302" s="471"/>
      <c r="I302" s="471"/>
      <c r="J302" s="471"/>
      <c r="K302" s="345"/>
      <c r="L302" s="345"/>
      <c r="M302" s="345"/>
      <c r="N302" s="345"/>
      <c r="O302" s="345"/>
      <c r="P302" s="345"/>
      <c r="Q302" s="345"/>
      <c r="R302" s="345"/>
      <c r="S302" s="345"/>
      <c r="T302" s="345"/>
      <c r="U302" s="345"/>
      <c r="V302" s="345"/>
      <c r="W302" s="537"/>
      <c r="X302" s="345"/>
      <c r="Y302" s="345"/>
      <c r="Z302" s="345"/>
    </row>
    <row r="303" ht="18.75" customHeight="1">
      <c r="A303" s="497"/>
      <c r="B303" s="501"/>
      <c r="C303" s="500"/>
      <c r="D303" s="500"/>
      <c r="E303" s="500"/>
      <c r="F303" s="502"/>
      <c r="G303" s="502"/>
      <c r="H303" s="500"/>
      <c r="I303" s="500"/>
      <c r="J303" s="500"/>
      <c r="K303" s="345"/>
      <c r="L303" s="345"/>
      <c r="M303" s="345"/>
      <c r="N303" s="345"/>
      <c r="O303" s="345"/>
      <c r="P303" s="345"/>
      <c r="Q303" s="345"/>
      <c r="R303" s="345"/>
      <c r="S303" s="345"/>
      <c r="T303" s="345"/>
      <c r="U303" s="345"/>
      <c r="V303" s="345"/>
      <c r="W303" s="537"/>
      <c r="X303" s="345"/>
      <c r="Y303" s="345"/>
      <c r="Z303" s="345"/>
    </row>
    <row r="304" ht="18.75" customHeight="1">
      <c r="A304" s="497"/>
      <c r="B304" s="501"/>
      <c r="C304" s="500"/>
      <c r="D304" s="500"/>
      <c r="E304" s="500"/>
      <c r="F304" s="502"/>
      <c r="G304" s="502"/>
      <c r="H304" s="500"/>
      <c r="I304" s="500"/>
      <c r="J304" s="500"/>
      <c r="K304" s="345"/>
      <c r="L304" s="345"/>
      <c r="M304" s="345"/>
      <c r="N304" s="345"/>
      <c r="O304" s="345"/>
      <c r="P304" s="345"/>
      <c r="Q304" s="345"/>
      <c r="R304" s="345"/>
      <c r="S304" s="345"/>
      <c r="T304" s="345"/>
      <c r="U304" s="345"/>
      <c r="V304" s="345"/>
      <c r="W304" s="537"/>
      <c r="X304" s="345"/>
      <c r="Y304" s="345"/>
      <c r="Z304" s="345"/>
    </row>
    <row r="305" ht="18.75" customHeight="1">
      <c r="A305" s="497"/>
      <c r="B305" s="501"/>
      <c r="C305" s="500"/>
      <c r="D305" s="500"/>
      <c r="E305" s="500"/>
      <c r="F305" s="502"/>
      <c r="G305" s="502"/>
      <c r="H305" s="500"/>
      <c r="I305" s="500"/>
      <c r="J305" s="500"/>
      <c r="K305" s="345"/>
      <c r="L305" s="345"/>
      <c r="M305" s="345"/>
      <c r="N305" s="345"/>
      <c r="O305" s="345"/>
      <c r="P305" s="345"/>
      <c r="Q305" s="345"/>
      <c r="R305" s="345"/>
      <c r="S305" s="345"/>
      <c r="T305" s="345"/>
      <c r="U305" s="345"/>
      <c r="V305" s="345"/>
      <c r="W305" s="537"/>
      <c r="X305" s="345"/>
      <c r="Y305" s="345"/>
      <c r="Z305" s="345"/>
    </row>
    <row r="306" ht="18.75" customHeight="1">
      <c r="A306" s="497"/>
      <c r="B306" s="501"/>
      <c r="C306" s="500"/>
      <c r="D306" s="500"/>
      <c r="E306" s="500"/>
      <c r="F306" s="503"/>
      <c r="G306" s="503"/>
      <c r="H306" s="500"/>
      <c r="I306" s="500"/>
      <c r="J306" s="500"/>
      <c r="K306" s="345"/>
      <c r="L306" s="345"/>
      <c r="M306" s="345"/>
      <c r="N306" s="345"/>
      <c r="O306" s="345"/>
      <c r="P306" s="345"/>
      <c r="Q306" s="345"/>
      <c r="R306" s="345"/>
      <c r="S306" s="345"/>
      <c r="T306" s="345"/>
      <c r="U306" s="345"/>
      <c r="V306" s="345"/>
      <c r="W306" s="538"/>
      <c r="X306" s="345"/>
      <c r="Y306" s="345"/>
      <c r="Z306" s="345"/>
    </row>
    <row r="307" ht="18.75" customHeight="1">
      <c r="A307" s="497"/>
      <c r="B307" s="501"/>
      <c r="C307" s="500"/>
      <c r="D307" s="500"/>
      <c r="E307" s="500"/>
      <c r="F307" s="503"/>
      <c r="G307" s="503"/>
      <c r="H307" s="500"/>
      <c r="I307" s="500"/>
      <c r="J307" s="500"/>
      <c r="K307" s="345"/>
      <c r="L307" s="345"/>
      <c r="M307" s="345"/>
      <c r="N307" s="345"/>
      <c r="O307" s="345"/>
      <c r="P307" s="345"/>
      <c r="Q307" s="345"/>
      <c r="R307" s="345"/>
      <c r="S307" s="345"/>
      <c r="T307" s="345"/>
      <c r="U307" s="345"/>
      <c r="V307" s="345"/>
      <c r="W307" s="537"/>
      <c r="X307" s="345"/>
      <c r="Y307" s="345"/>
      <c r="Z307" s="345"/>
    </row>
    <row r="308" ht="18.75" customHeight="1">
      <c r="A308" s="497"/>
      <c r="B308" s="501"/>
      <c r="C308" s="504"/>
      <c r="D308" s="500"/>
      <c r="E308" s="500"/>
      <c r="F308" s="503"/>
      <c r="G308" s="503"/>
      <c r="H308" s="500"/>
      <c r="I308" s="500"/>
      <c r="J308" s="500"/>
      <c r="K308" s="345"/>
      <c r="L308" s="345"/>
      <c r="M308" s="345"/>
      <c r="N308" s="345"/>
      <c r="O308" s="345"/>
      <c r="P308" s="345"/>
      <c r="Q308" s="345"/>
      <c r="R308" s="345"/>
      <c r="S308" s="345"/>
      <c r="T308" s="345"/>
      <c r="U308" s="345"/>
      <c r="V308" s="345"/>
      <c r="W308" s="537"/>
      <c r="X308" s="345"/>
      <c r="Y308" s="345"/>
      <c r="Z308" s="345"/>
    </row>
    <row r="309" ht="18.75" customHeight="1">
      <c r="A309" s="345"/>
      <c r="B309" s="345"/>
      <c r="C309" s="345"/>
      <c r="D309" s="345"/>
      <c r="E309" s="345"/>
      <c r="F309" s="496"/>
      <c r="G309" s="496"/>
      <c r="H309" s="345"/>
      <c r="I309" s="500"/>
      <c r="J309" s="500"/>
      <c r="K309" s="345"/>
      <c r="L309" s="345"/>
      <c r="M309" s="345"/>
      <c r="N309" s="345"/>
      <c r="O309" s="345"/>
      <c r="P309" s="345"/>
      <c r="Q309" s="345"/>
      <c r="R309" s="345"/>
      <c r="S309" s="345"/>
      <c r="T309" s="345"/>
      <c r="U309" s="345"/>
      <c r="V309" s="345"/>
      <c r="W309" s="537"/>
      <c r="X309" s="345"/>
      <c r="Y309" s="345"/>
      <c r="Z309" s="345"/>
    </row>
    <row r="310" ht="18.75" customHeight="1">
      <c r="A310" s="345"/>
      <c r="B310" s="345"/>
      <c r="C310" s="345"/>
      <c r="D310" s="345"/>
      <c r="E310" s="345"/>
      <c r="F310" s="494"/>
      <c r="G310" s="494"/>
      <c r="H310" s="345"/>
      <c r="I310" s="345"/>
      <c r="J310" s="345"/>
      <c r="K310" s="345"/>
      <c r="L310" s="345"/>
      <c r="M310" s="345"/>
      <c r="N310" s="345"/>
      <c r="O310" s="345"/>
      <c r="P310" s="345"/>
      <c r="Q310" s="345"/>
      <c r="R310" s="345"/>
      <c r="S310" s="345"/>
      <c r="T310" s="345"/>
      <c r="U310" s="345"/>
      <c r="V310" s="345"/>
      <c r="W310" s="537"/>
      <c r="X310" s="345"/>
      <c r="Y310" s="345"/>
      <c r="Z310" s="345"/>
    </row>
    <row r="311" ht="18.75" customHeight="1">
      <c r="A311" s="345"/>
      <c r="B311" s="345"/>
      <c r="C311" s="345"/>
      <c r="D311" s="345"/>
      <c r="E311" s="345"/>
      <c r="F311" s="494"/>
      <c r="G311" s="494"/>
      <c r="H311" s="345"/>
      <c r="I311" s="345"/>
      <c r="J311" s="345"/>
      <c r="K311" s="345"/>
      <c r="L311" s="345"/>
      <c r="M311" s="345"/>
      <c r="N311" s="345"/>
      <c r="O311" s="345"/>
      <c r="P311" s="345"/>
      <c r="Q311" s="345"/>
      <c r="R311" s="345"/>
      <c r="S311" s="345"/>
      <c r="T311" s="345"/>
      <c r="U311" s="345"/>
      <c r="V311" s="345"/>
      <c r="W311" s="537"/>
      <c r="X311" s="345"/>
      <c r="Y311" s="345"/>
      <c r="Z311" s="345"/>
    </row>
    <row r="312" ht="18.75" customHeight="1">
      <c r="A312" s="345"/>
      <c r="B312" s="345"/>
      <c r="C312" s="345"/>
      <c r="D312" s="345"/>
      <c r="E312" s="345"/>
      <c r="F312" s="494"/>
      <c r="G312" s="494"/>
      <c r="H312" s="345"/>
      <c r="I312" s="345"/>
      <c r="J312" s="345"/>
      <c r="K312" s="345"/>
      <c r="L312" s="345"/>
      <c r="M312" s="345"/>
      <c r="N312" s="345"/>
      <c r="O312" s="345"/>
      <c r="P312" s="345"/>
      <c r="Q312" s="345"/>
      <c r="R312" s="345"/>
      <c r="S312" s="345"/>
      <c r="T312" s="345"/>
      <c r="U312" s="345"/>
      <c r="V312" s="345"/>
      <c r="W312" s="537"/>
      <c r="X312" s="345"/>
      <c r="Y312" s="345"/>
      <c r="Z312" s="345"/>
    </row>
    <row r="313" ht="18.75" customHeight="1">
      <c r="A313" s="505"/>
      <c r="B313" s="345"/>
      <c r="C313" s="345"/>
      <c r="D313" s="345"/>
      <c r="E313" s="345"/>
      <c r="F313" s="494"/>
      <c r="G313" s="494"/>
      <c r="H313" s="345"/>
      <c r="I313" s="345"/>
      <c r="J313" s="345"/>
      <c r="K313" s="345"/>
      <c r="L313" s="345"/>
      <c r="M313" s="345"/>
      <c r="N313" s="345"/>
      <c r="O313" s="345"/>
      <c r="P313" s="345"/>
      <c r="Q313" s="345"/>
      <c r="R313" s="345"/>
      <c r="S313" s="345"/>
      <c r="T313" s="345"/>
      <c r="U313" s="345"/>
      <c r="V313" s="345"/>
      <c r="W313" s="537"/>
      <c r="X313" s="345"/>
      <c r="Y313" s="345"/>
      <c r="Z313" s="345"/>
    </row>
    <row r="314" ht="18.75" customHeight="1">
      <c r="A314" s="506"/>
      <c r="B314" s="452"/>
      <c r="C314" s="452"/>
      <c r="D314" s="452"/>
      <c r="E314" s="452"/>
      <c r="F314" s="507"/>
      <c r="G314" s="507"/>
      <c r="H314" s="452"/>
      <c r="I314" s="506"/>
      <c r="J314" s="506"/>
      <c r="K314" s="506"/>
      <c r="L314" s="506"/>
      <c r="M314" s="506"/>
      <c r="N314" s="506"/>
      <c r="O314" s="506"/>
      <c r="P314" s="506"/>
      <c r="Q314" s="506"/>
      <c r="R314" s="506"/>
      <c r="S314" s="506"/>
      <c r="T314" s="506"/>
      <c r="U314" s="506"/>
      <c r="V314" s="506"/>
      <c r="W314" s="537"/>
      <c r="X314" s="506"/>
      <c r="Y314" s="506"/>
      <c r="Z314" s="506"/>
    </row>
    <row r="315" ht="18.75" customHeight="1">
      <c r="A315" s="471"/>
      <c r="B315" s="471"/>
      <c r="C315" s="471"/>
      <c r="D315" s="471"/>
      <c r="E315" s="471"/>
      <c r="F315" s="508"/>
      <c r="G315" s="508"/>
      <c r="H315" s="471"/>
      <c r="I315" s="345"/>
      <c r="J315" s="345"/>
      <c r="K315" s="345"/>
      <c r="L315" s="345"/>
      <c r="M315" s="345"/>
      <c r="N315" s="345"/>
      <c r="O315" s="345"/>
      <c r="P315" s="345"/>
      <c r="Q315" s="345"/>
      <c r="R315" s="345"/>
      <c r="S315" s="345"/>
      <c r="T315" s="345"/>
      <c r="U315" s="345"/>
      <c r="V315" s="345"/>
      <c r="W315" s="537"/>
      <c r="X315" s="345"/>
      <c r="Y315" s="345"/>
      <c r="Z315" s="345"/>
    </row>
    <row r="316" ht="18.75" customHeight="1">
      <c r="A316" s="471"/>
      <c r="B316" s="471"/>
      <c r="C316" s="509"/>
      <c r="D316" s="510"/>
      <c r="E316" s="510"/>
      <c r="F316" s="511"/>
      <c r="G316" s="511"/>
      <c r="H316" s="510"/>
      <c r="I316" s="345"/>
      <c r="J316" s="345"/>
      <c r="K316" s="345"/>
      <c r="L316" s="345"/>
      <c r="M316" s="345"/>
      <c r="N316" s="345"/>
      <c r="O316" s="345"/>
      <c r="P316" s="345"/>
      <c r="Q316" s="345"/>
      <c r="R316" s="345"/>
      <c r="S316" s="345"/>
      <c r="T316" s="345"/>
      <c r="U316" s="345"/>
      <c r="V316" s="345"/>
      <c r="W316" s="537"/>
      <c r="X316" s="345"/>
      <c r="Y316" s="345"/>
      <c r="Z316" s="345"/>
    </row>
    <row r="317" ht="18.75" customHeight="1">
      <c r="A317" s="471"/>
      <c r="B317" s="497"/>
      <c r="C317" s="512"/>
      <c r="D317" s="512"/>
      <c r="E317" s="512"/>
      <c r="F317" s="513"/>
      <c r="G317" s="513"/>
      <c r="H317" s="512"/>
      <c r="I317" s="345"/>
      <c r="J317" s="345"/>
      <c r="K317" s="345"/>
      <c r="L317" s="345"/>
      <c r="M317" s="345"/>
      <c r="N317" s="345"/>
      <c r="O317" s="345"/>
      <c r="P317" s="345"/>
      <c r="Q317" s="345"/>
      <c r="R317" s="345"/>
      <c r="S317" s="345"/>
      <c r="T317" s="345"/>
      <c r="U317" s="345"/>
      <c r="V317" s="345"/>
      <c r="W317" s="537"/>
      <c r="X317" s="345"/>
      <c r="Y317" s="345"/>
      <c r="Z317" s="345"/>
    </row>
    <row r="318" ht="18.75" customHeight="1">
      <c r="A318" s="345"/>
      <c r="B318" s="345"/>
      <c r="C318" s="345"/>
      <c r="D318" s="453" t="s">
        <v>50</v>
      </c>
      <c r="E318" s="453" t="s">
        <v>48</v>
      </c>
      <c r="F318" s="508">
        <f>+D315+E315+F315+H315</f>
        <v>0</v>
      </c>
      <c r="G318" s="496"/>
      <c r="H318" s="345"/>
      <c r="I318" s="345"/>
      <c r="J318" s="345"/>
      <c r="K318" s="345"/>
      <c r="L318" s="345"/>
      <c r="M318" s="345"/>
      <c r="N318" s="345"/>
      <c r="O318" s="345"/>
      <c r="P318" s="345"/>
      <c r="Q318" s="345"/>
      <c r="R318" s="345"/>
      <c r="S318" s="345"/>
      <c r="T318" s="345"/>
      <c r="U318" s="345"/>
      <c r="V318" s="345"/>
      <c r="W318" s="539"/>
      <c r="X318" s="345"/>
      <c r="Y318" s="345"/>
      <c r="Z318" s="345"/>
    </row>
    <row r="319" ht="18.75" customHeight="1">
      <c r="A319" s="345"/>
      <c r="B319" s="345"/>
      <c r="C319" s="345"/>
      <c r="D319" s="504"/>
      <c r="E319" s="453" t="s">
        <v>49</v>
      </c>
      <c r="F319" s="511" t="str">
        <f>+F318/B315</f>
        <v>#DIV/0!</v>
      </c>
      <c r="G319" s="511"/>
      <c r="H319" s="345"/>
      <c r="I319" s="345"/>
      <c r="J319" s="345"/>
      <c r="K319" s="345"/>
      <c r="L319" s="345"/>
      <c r="M319" s="345"/>
      <c r="N319" s="345"/>
      <c r="O319" s="345"/>
      <c r="P319" s="345"/>
      <c r="Q319" s="345"/>
      <c r="R319" s="345"/>
      <c r="S319" s="345"/>
      <c r="T319" s="345"/>
      <c r="U319" s="345"/>
      <c r="V319" s="345"/>
      <c r="W319" s="539"/>
      <c r="X319" s="345"/>
      <c r="Y319" s="345"/>
      <c r="Z319" s="345"/>
    </row>
    <row r="320" ht="18.75" customHeight="1">
      <c r="A320" s="506"/>
      <c r="B320" s="506"/>
      <c r="C320" s="453" t="s">
        <v>51</v>
      </c>
      <c r="D320" s="506"/>
      <c r="E320" s="506"/>
      <c r="F320" s="514"/>
      <c r="G320" s="514"/>
      <c r="H320" s="506"/>
      <c r="I320" s="345"/>
      <c r="J320" s="345"/>
      <c r="K320" s="345"/>
      <c r="L320" s="345"/>
      <c r="M320" s="345"/>
      <c r="N320" s="345"/>
      <c r="O320" s="345"/>
      <c r="P320" s="345"/>
      <c r="Q320" s="345"/>
      <c r="R320" s="345"/>
      <c r="S320" s="345"/>
      <c r="T320" s="345"/>
      <c r="U320" s="345"/>
      <c r="V320" s="345"/>
      <c r="W320" s="538"/>
      <c r="X320" s="345"/>
      <c r="Y320" s="345"/>
      <c r="Z320" s="345"/>
    </row>
    <row r="321" ht="18.75" customHeight="1">
      <c r="A321" s="506"/>
      <c r="B321" s="506"/>
      <c r="C321" s="506"/>
      <c r="D321" s="453" t="s">
        <v>52</v>
      </c>
      <c r="E321" s="506"/>
      <c r="F321" s="514">
        <f>+F320*(F318-F315)</f>
        <v>0</v>
      </c>
      <c r="G321" s="514"/>
      <c r="H321" s="506"/>
      <c r="I321" s="345"/>
      <c r="J321" s="345"/>
      <c r="K321" s="345"/>
      <c r="L321" s="345"/>
      <c r="M321" s="345"/>
      <c r="N321" s="345"/>
      <c r="O321" s="345"/>
      <c r="P321" s="345"/>
      <c r="Q321" s="345"/>
      <c r="R321" s="345"/>
      <c r="S321" s="345"/>
      <c r="T321" s="345"/>
      <c r="U321" s="345"/>
      <c r="V321" s="345"/>
      <c r="W321" s="536"/>
      <c r="X321" s="345"/>
      <c r="Y321" s="345"/>
      <c r="Z321" s="345"/>
    </row>
    <row r="322" ht="18.75" customHeight="1">
      <c r="A322" s="345"/>
      <c r="B322" s="345"/>
      <c r="C322" s="345"/>
      <c r="D322" s="345"/>
      <c r="E322" s="345"/>
      <c r="F322" s="494"/>
      <c r="G322" s="494"/>
      <c r="H322" s="345"/>
      <c r="I322" s="345"/>
      <c r="J322" s="345"/>
      <c r="K322" s="345"/>
      <c r="L322" s="345"/>
      <c r="M322" s="345"/>
      <c r="N322" s="345"/>
      <c r="O322" s="345"/>
      <c r="P322" s="345"/>
      <c r="Q322" s="345"/>
      <c r="R322" s="345"/>
      <c r="S322" s="345"/>
      <c r="T322" s="345"/>
      <c r="U322" s="345"/>
      <c r="V322" s="345"/>
      <c r="W322" s="536"/>
      <c r="X322" s="345"/>
      <c r="Y322" s="345"/>
      <c r="Z322" s="345"/>
    </row>
    <row r="323" ht="18.75" customHeight="1">
      <c r="A323" s="345"/>
      <c r="B323" s="345"/>
      <c r="C323" s="345"/>
      <c r="D323" s="345"/>
      <c r="E323" s="345"/>
      <c r="F323" s="494"/>
      <c r="G323" s="494"/>
      <c r="H323" s="345"/>
      <c r="I323" s="345"/>
      <c r="J323" s="345"/>
      <c r="K323" s="345"/>
      <c r="L323" s="345"/>
      <c r="M323" s="345"/>
      <c r="N323" s="345"/>
      <c r="O323" s="345"/>
      <c r="P323" s="345"/>
      <c r="Q323" s="345"/>
      <c r="R323" s="345"/>
      <c r="S323" s="345"/>
      <c r="T323" s="345"/>
      <c r="U323" s="345"/>
      <c r="V323" s="345"/>
      <c r="W323" s="536"/>
      <c r="X323" s="345"/>
      <c r="Y323" s="345"/>
      <c r="Z323" s="345"/>
    </row>
    <row r="324" ht="18.75" customHeight="1">
      <c r="A324" s="345"/>
      <c r="B324" s="345"/>
      <c r="C324" s="345"/>
      <c r="D324" s="345"/>
      <c r="E324" s="345"/>
      <c r="F324" s="494"/>
      <c r="G324" s="494"/>
      <c r="H324" s="345"/>
      <c r="I324" s="345"/>
      <c r="J324" s="345"/>
      <c r="K324" s="345"/>
      <c r="L324" s="345"/>
      <c r="M324" s="345"/>
      <c r="N324" s="345"/>
      <c r="O324" s="345"/>
      <c r="P324" s="345"/>
      <c r="Q324" s="345"/>
      <c r="R324" s="345"/>
      <c r="S324" s="345"/>
      <c r="T324" s="345"/>
      <c r="U324" s="345"/>
      <c r="V324" s="345"/>
      <c r="W324" s="536"/>
      <c r="X324" s="345"/>
      <c r="Y324" s="345"/>
      <c r="Z324" s="345"/>
    </row>
    <row r="325" ht="18.75" customHeight="1">
      <c r="A325" s="345"/>
      <c r="B325" s="345"/>
      <c r="C325" s="345"/>
      <c r="D325" s="345"/>
      <c r="E325" s="345"/>
      <c r="F325" s="494"/>
      <c r="G325" s="494"/>
      <c r="H325" s="345"/>
      <c r="I325" s="345"/>
      <c r="J325" s="345"/>
      <c r="K325" s="345"/>
      <c r="L325" s="345"/>
      <c r="M325" s="345"/>
      <c r="N325" s="345"/>
      <c r="O325" s="345"/>
      <c r="P325" s="345"/>
      <c r="Q325" s="345"/>
      <c r="R325" s="345"/>
      <c r="S325" s="345"/>
      <c r="T325" s="345"/>
      <c r="U325" s="345"/>
      <c r="V325" s="345"/>
      <c r="W325" s="536"/>
      <c r="X325" s="345"/>
      <c r="Y325" s="345"/>
      <c r="Z325" s="345"/>
    </row>
    <row r="326" ht="18.75" customHeight="1">
      <c r="A326" s="345"/>
      <c r="B326" s="345"/>
      <c r="C326" s="345"/>
      <c r="D326" s="345"/>
      <c r="E326" s="345"/>
      <c r="F326" s="494"/>
      <c r="G326" s="494"/>
      <c r="H326" s="345"/>
      <c r="I326" s="345"/>
      <c r="J326" s="345"/>
      <c r="K326" s="345"/>
      <c r="L326" s="345"/>
      <c r="M326" s="345"/>
      <c r="N326" s="345"/>
      <c r="O326" s="345"/>
      <c r="P326" s="345"/>
      <c r="Q326" s="345"/>
      <c r="R326" s="345"/>
      <c r="S326" s="345"/>
      <c r="T326" s="345"/>
      <c r="U326" s="345"/>
      <c r="V326" s="345"/>
      <c r="W326" s="536"/>
      <c r="X326" s="345"/>
      <c r="Y326" s="345"/>
      <c r="Z326" s="345"/>
    </row>
    <row r="327" ht="18.75" customHeight="1">
      <c r="A327" s="345"/>
      <c r="B327" s="345"/>
      <c r="C327" s="345"/>
      <c r="D327" s="345"/>
      <c r="E327" s="345"/>
      <c r="F327" s="494"/>
      <c r="G327" s="494"/>
      <c r="H327" s="345"/>
      <c r="I327" s="345"/>
      <c r="J327" s="345"/>
      <c r="K327" s="345"/>
      <c r="L327" s="345"/>
      <c r="M327" s="345"/>
      <c r="N327" s="345"/>
      <c r="O327" s="345"/>
      <c r="P327" s="345"/>
      <c r="Q327" s="345"/>
      <c r="R327" s="345"/>
      <c r="S327" s="345"/>
      <c r="T327" s="345"/>
      <c r="U327" s="345"/>
      <c r="V327" s="345"/>
      <c r="W327" s="536"/>
      <c r="X327" s="345"/>
      <c r="Y327" s="345"/>
      <c r="Z327" s="345"/>
    </row>
    <row r="328" ht="18.75" customHeight="1">
      <c r="A328" s="345"/>
      <c r="B328" s="345"/>
      <c r="C328" s="345"/>
      <c r="D328" s="345"/>
      <c r="E328" s="345"/>
      <c r="F328" s="494"/>
      <c r="G328" s="494"/>
      <c r="H328" s="345"/>
      <c r="I328" s="345"/>
      <c r="J328" s="345"/>
      <c r="K328" s="345"/>
      <c r="L328" s="345"/>
      <c r="M328" s="345"/>
      <c r="N328" s="345"/>
      <c r="O328" s="345"/>
      <c r="P328" s="345"/>
      <c r="Q328" s="345"/>
      <c r="R328" s="345"/>
      <c r="S328" s="345"/>
      <c r="T328" s="345"/>
      <c r="U328" s="345"/>
      <c r="V328" s="345"/>
      <c r="W328" s="536"/>
      <c r="X328" s="345"/>
      <c r="Y328" s="345"/>
      <c r="Z328" s="345"/>
    </row>
    <row r="329" ht="18.75" customHeight="1">
      <c r="A329" s="345"/>
      <c r="B329" s="345"/>
      <c r="C329" s="345"/>
      <c r="D329" s="345"/>
      <c r="E329" s="345"/>
      <c r="F329" s="494"/>
      <c r="G329" s="494"/>
      <c r="H329" s="345"/>
      <c r="I329" s="345"/>
      <c r="J329" s="345"/>
      <c r="K329" s="345"/>
      <c r="L329" s="345"/>
      <c r="M329" s="345"/>
      <c r="N329" s="345"/>
      <c r="O329" s="345"/>
      <c r="P329" s="345"/>
      <c r="Q329" s="345"/>
      <c r="R329" s="345"/>
      <c r="S329" s="345"/>
      <c r="T329" s="345"/>
      <c r="U329" s="345"/>
      <c r="V329" s="345"/>
      <c r="W329" s="536"/>
      <c r="X329" s="345"/>
      <c r="Y329" s="345"/>
      <c r="Z329" s="345"/>
    </row>
    <row r="330" ht="18.75" customHeight="1">
      <c r="A330" s="345"/>
      <c r="B330" s="345"/>
      <c r="C330" s="345"/>
      <c r="D330" s="345"/>
      <c r="E330" s="345"/>
      <c r="F330" s="494"/>
      <c r="G330" s="494"/>
      <c r="H330" s="345"/>
      <c r="I330" s="345"/>
      <c r="J330" s="345"/>
      <c r="K330" s="345"/>
      <c r="L330" s="345"/>
      <c r="M330" s="345"/>
      <c r="N330" s="345"/>
      <c r="O330" s="345"/>
      <c r="P330" s="345"/>
      <c r="Q330" s="345"/>
      <c r="R330" s="345"/>
      <c r="S330" s="345"/>
      <c r="T330" s="345"/>
      <c r="U330" s="345"/>
      <c r="V330" s="345"/>
      <c r="W330" s="536"/>
      <c r="X330" s="345"/>
      <c r="Y330" s="345"/>
      <c r="Z330" s="345"/>
    </row>
    <row r="331" ht="18.75" customHeight="1">
      <c r="A331" s="345"/>
      <c r="B331" s="345"/>
      <c r="C331" s="345"/>
      <c r="D331" s="345"/>
      <c r="E331" s="345"/>
      <c r="F331" s="494"/>
      <c r="G331" s="494"/>
      <c r="H331" s="345"/>
      <c r="I331" s="345"/>
      <c r="J331" s="345"/>
      <c r="K331" s="345"/>
      <c r="L331" s="345"/>
      <c r="M331" s="345"/>
      <c r="N331" s="345"/>
      <c r="O331" s="345"/>
      <c r="P331" s="345"/>
      <c r="Q331" s="345"/>
      <c r="R331" s="345"/>
      <c r="S331" s="345"/>
      <c r="T331" s="345"/>
      <c r="U331" s="345"/>
      <c r="V331" s="345"/>
      <c r="W331" s="536"/>
      <c r="X331" s="345"/>
      <c r="Y331" s="345"/>
      <c r="Z331" s="345"/>
    </row>
    <row r="332" ht="18.75" customHeight="1">
      <c r="A332" s="345"/>
      <c r="B332" s="345"/>
      <c r="C332" s="345"/>
      <c r="D332" s="345"/>
      <c r="E332" s="345"/>
      <c r="F332" s="494"/>
      <c r="G332" s="494"/>
      <c r="H332" s="345"/>
      <c r="I332" s="345"/>
      <c r="J332" s="345"/>
      <c r="K332" s="345"/>
      <c r="L332" s="345"/>
      <c r="M332" s="345"/>
      <c r="N332" s="345"/>
      <c r="O332" s="345"/>
      <c r="P332" s="345"/>
      <c r="Q332" s="345"/>
      <c r="R332" s="345"/>
      <c r="S332" s="345"/>
      <c r="T332" s="345"/>
      <c r="U332" s="345"/>
      <c r="V332" s="345"/>
      <c r="W332" s="536"/>
      <c r="X332" s="345"/>
      <c r="Y332" s="345"/>
      <c r="Z332" s="345"/>
    </row>
    <row r="333" ht="18.75" customHeight="1">
      <c r="A333" s="345"/>
      <c r="B333" s="345"/>
      <c r="C333" s="345"/>
      <c r="D333" s="345"/>
      <c r="E333" s="345"/>
      <c r="F333" s="494"/>
      <c r="G333" s="494"/>
      <c r="H333" s="345"/>
      <c r="I333" s="345"/>
      <c r="J333" s="345"/>
      <c r="K333" s="345"/>
      <c r="L333" s="345"/>
      <c r="M333" s="345"/>
      <c r="N333" s="345"/>
      <c r="O333" s="345"/>
      <c r="P333" s="345"/>
      <c r="Q333" s="345"/>
      <c r="R333" s="345"/>
      <c r="S333" s="345"/>
      <c r="T333" s="345"/>
      <c r="U333" s="345"/>
      <c r="V333" s="345"/>
      <c r="W333" s="536"/>
      <c r="X333" s="345"/>
      <c r="Y333" s="345"/>
      <c r="Z333" s="345"/>
    </row>
    <row r="334" ht="18.75" customHeight="1">
      <c r="A334" s="345"/>
      <c r="B334" s="345"/>
      <c r="C334" s="345"/>
      <c r="D334" s="345"/>
      <c r="E334" s="345"/>
      <c r="F334" s="494"/>
      <c r="G334" s="494"/>
      <c r="H334" s="345"/>
      <c r="I334" s="345"/>
      <c r="J334" s="345"/>
      <c r="K334" s="345"/>
      <c r="L334" s="345"/>
      <c r="M334" s="345"/>
      <c r="N334" s="345"/>
      <c r="O334" s="345"/>
      <c r="P334" s="345"/>
      <c r="Q334" s="345"/>
      <c r="R334" s="345"/>
      <c r="S334" s="345"/>
      <c r="T334" s="345"/>
      <c r="U334" s="345"/>
      <c r="V334" s="345"/>
      <c r="W334" s="536"/>
      <c r="X334" s="345"/>
      <c r="Y334" s="345"/>
      <c r="Z334" s="345"/>
    </row>
    <row r="335" ht="18.75" customHeight="1">
      <c r="A335" s="345"/>
      <c r="B335" s="345"/>
      <c r="C335" s="345"/>
      <c r="D335" s="345"/>
      <c r="E335" s="345"/>
      <c r="F335" s="494"/>
      <c r="G335" s="494"/>
      <c r="H335" s="345"/>
      <c r="I335" s="345"/>
      <c r="J335" s="345"/>
      <c r="K335" s="345"/>
      <c r="L335" s="345"/>
      <c r="M335" s="345"/>
      <c r="N335" s="345"/>
      <c r="O335" s="345"/>
      <c r="P335" s="345"/>
      <c r="Q335" s="345"/>
      <c r="R335" s="345"/>
      <c r="S335" s="345"/>
      <c r="T335" s="345"/>
      <c r="U335" s="345"/>
      <c r="V335" s="345"/>
      <c r="W335" s="536"/>
      <c r="X335" s="345"/>
      <c r="Y335" s="345"/>
      <c r="Z335" s="345"/>
    </row>
    <row r="336" ht="18.75" customHeight="1">
      <c r="A336" s="345"/>
      <c r="B336" s="345"/>
      <c r="C336" s="345"/>
      <c r="D336" s="345"/>
      <c r="E336" s="345"/>
      <c r="F336" s="494"/>
      <c r="G336" s="494"/>
      <c r="H336" s="345"/>
      <c r="I336" s="345"/>
      <c r="J336" s="345"/>
      <c r="K336" s="345"/>
      <c r="L336" s="345"/>
      <c r="M336" s="345"/>
      <c r="N336" s="345"/>
      <c r="O336" s="345"/>
      <c r="P336" s="345"/>
      <c r="Q336" s="345"/>
      <c r="R336" s="345"/>
      <c r="S336" s="345"/>
      <c r="T336" s="345"/>
      <c r="U336" s="345"/>
      <c r="V336" s="345"/>
      <c r="W336" s="536"/>
      <c r="X336" s="345"/>
      <c r="Y336" s="345"/>
      <c r="Z336" s="345"/>
    </row>
    <row r="337" ht="18.75" customHeight="1">
      <c r="A337" s="345"/>
      <c r="B337" s="345"/>
      <c r="C337" s="345"/>
      <c r="D337" s="345"/>
      <c r="E337" s="345"/>
      <c r="F337" s="494"/>
      <c r="G337" s="494"/>
      <c r="H337" s="345"/>
      <c r="I337" s="345"/>
      <c r="J337" s="345"/>
      <c r="K337" s="345"/>
      <c r="L337" s="345"/>
      <c r="M337" s="345"/>
      <c r="N337" s="345"/>
      <c r="O337" s="345"/>
      <c r="P337" s="345"/>
      <c r="Q337" s="345"/>
      <c r="R337" s="345"/>
      <c r="S337" s="345"/>
      <c r="T337" s="345"/>
      <c r="U337" s="345"/>
      <c r="V337" s="345"/>
      <c r="W337" s="536"/>
      <c r="X337" s="345"/>
      <c r="Y337" s="345"/>
      <c r="Z337" s="345"/>
    </row>
    <row r="338" ht="18.75" customHeight="1">
      <c r="A338" s="345"/>
      <c r="B338" s="345"/>
      <c r="C338" s="345"/>
      <c r="D338" s="345"/>
      <c r="E338" s="345"/>
      <c r="F338" s="494"/>
      <c r="G338" s="494"/>
      <c r="H338" s="345"/>
      <c r="I338" s="345"/>
      <c r="J338" s="345"/>
      <c r="K338" s="345"/>
      <c r="L338" s="345"/>
      <c r="M338" s="345"/>
      <c r="N338" s="345"/>
      <c r="O338" s="345"/>
      <c r="P338" s="345"/>
      <c r="Q338" s="345"/>
      <c r="R338" s="345"/>
      <c r="S338" s="345"/>
      <c r="T338" s="345"/>
      <c r="U338" s="345"/>
      <c r="V338" s="345"/>
      <c r="W338" s="536"/>
      <c r="X338" s="345"/>
      <c r="Y338" s="345"/>
      <c r="Z338" s="345"/>
    </row>
    <row r="339" ht="18.75" customHeight="1">
      <c r="A339" s="345"/>
      <c r="B339" s="345"/>
      <c r="C339" s="345"/>
      <c r="D339" s="345"/>
      <c r="E339" s="345"/>
      <c r="F339" s="494"/>
      <c r="G339" s="494"/>
      <c r="H339" s="345"/>
      <c r="I339" s="345"/>
      <c r="J339" s="345"/>
      <c r="K339" s="345"/>
      <c r="L339" s="345"/>
      <c r="M339" s="345"/>
      <c r="N339" s="345"/>
      <c r="O339" s="345"/>
      <c r="P339" s="345"/>
      <c r="Q339" s="345"/>
      <c r="R339" s="345"/>
      <c r="S339" s="345"/>
      <c r="T339" s="345"/>
      <c r="U339" s="345"/>
      <c r="V339" s="345"/>
      <c r="W339" s="536"/>
      <c r="X339" s="345"/>
      <c r="Y339" s="345"/>
      <c r="Z339" s="345"/>
    </row>
    <row r="340" ht="18.75" customHeight="1">
      <c r="A340" s="345"/>
      <c r="B340" s="345"/>
      <c r="C340" s="345"/>
      <c r="D340" s="345"/>
      <c r="E340" s="345"/>
      <c r="F340" s="494"/>
      <c r="G340" s="494"/>
      <c r="H340" s="345"/>
      <c r="I340" s="345"/>
      <c r="J340" s="345"/>
      <c r="K340" s="345"/>
      <c r="L340" s="345"/>
      <c r="M340" s="345"/>
      <c r="N340" s="345"/>
      <c r="O340" s="345"/>
      <c r="P340" s="345"/>
      <c r="Q340" s="345"/>
      <c r="R340" s="345"/>
      <c r="S340" s="345"/>
      <c r="T340" s="345"/>
      <c r="U340" s="345"/>
      <c r="V340" s="345"/>
      <c r="W340" s="536"/>
      <c r="X340" s="345"/>
      <c r="Y340" s="345"/>
      <c r="Z340" s="345"/>
    </row>
    <row r="341" ht="18.75" customHeight="1">
      <c r="A341" s="345"/>
      <c r="B341" s="345"/>
      <c r="C341" s="345"/>
      <c r="D341" s="345"/>
      <c r="E341" s="345"/>
      <c r="F341" s="494"/>
      <c r="G341" s="494"/>
      <c r="H341" s="345"/>
      <c r="I341" s="345"/>
      <c r="J341" s="345"/>
      <c r="K341" s="345"/>
      <c r="L341" s="345"/>
      <c r="M341" s="345"/>
      <c r="N341" s="345"/>
      <c r="O341" s="345"/>
      <c r="P341" s="345"/>
      <c r="Q341" s="345"/>
      <c r="R341" s="345"/>
      <c r="S341" s="345"/>
      <c r="T341" s="345"/>
      <c r="U341" s="345"/>
      <c r="V341" s="345"/>
      <c r="W341" s="536"/>
      <c r="X341" s="345"/>
      <c r="Y341" s="345"/>
      <c r="Z341" s="345"/>
    </row>
    <row r="342" ht="18.75" customHeight="1">
      <c r="A342" s="345"/>
      <c r="B342" s="345"/>
      <c r="C342" s="345"/>
      <c r="D342" s="345"/>
      <c r="E342" s="345"/>
      <c r="F342" s="494"/>
      <c r="G342" s="494"/>
      <c r="H342" s="345"/>
      <c r="I342" s="345"/>
      <c r="J342" s="345"/>
      <c r="K342" s="345"/>
      <c r="L342" s="345"/>
      <c r="M342" s="345"/>
      <c r="N342" s="345"/>
      <c r="O342" s="345"/>
      <c r="P342" s="345"/>
      <c r="Q342" s="345"/>
      <c r="R342" s="345"/>
      <c r="S342" s="345"/>
      <c r="T342" s="345"/>
      <c r="U342" s="345"/>
      <c r="V342" s="345"/>
      <c r="W342" s="536"/>
      <c r="X342" s="345"/>
      <c r="Y342" s="345"/>
      <c r="Z342" s="345"/>
    </row>
    <row r="343" ht="18.75" customHeight="1">
      <c r="A343" s="345"/>
      <c r="B343" s="345"/>
      <c r="C343" s="345"/>
      <c r="D343" s="345"/>
      <c r="E343" s="345"/>
      <c r="F343" s="494"/>
      <c r="G343" s="494"/>
      <c r="H343" s="345"/>
      <c r="I343" s="345"/>
      <c r="J343" s="345"/>
      <c r="K343" s="345"/>
      <c r="L343" s="345"/>
      <c r="M343" s="345"/>
      <c r="N343" s="345"/>
      <c r="O343" s="345"/>
      <c r="P343" s="345"/>
      <c r="Q343" s="345"/>
      <c r="R343" s="345"/>
      <c r="S343" s="345"/>
      <c r="T343" s="345"/>
      <c r="U343" s="345"/>
      <c r="V343" s="345"/>
      <c r="W343" s="536"/>
      <c r="X343" s="345"/>
      <c r="Y343" s="345"/>
      <c r="Z343" s="345"/>
    </row>
    <row r="344" ht="18.75" customHeight="1">
      <c r="A344" s="345"/>
      <c r="B344" s="345"/>
      <c r="C344" s="345"/>
      <c r="D344" s="345"/>
      <c r="E344" s="345"/>
      <c r="F344" s="494"/>
      <c r="G344" s="494"/>
      <c r="H344" s="345"/>
      <c r="I344" s="345"/>
      <c r="J344" s="345"/>
      <c r="K344" s="345"/>
      <c r="L344" s="345"/>
      <c r="M344" s="345"/>
      <c r="N344" s="345"/>
      <c r="O344" s="345"/>
      <c r="P344" s="345"/>
      <c r="Q344" s="345"/>
      <c r="R344" s="345"/>
      <c r="S344" s="345"/>
      <c r="T344" s="345"/>
      <c r="U344" s="345"/>
      <c r="V344" s="345"/>
      <c r="W344" s="536"/>
      <c r="X344" s="345"/>
      <c r="Y344" s="345"/>
      <c r="Z344" s="345"/>
    </row>
    <row r="345" ht="18.75" customHeight="1">
      <c r="A345" s="345"/>
      <c r="B345" s="345"/>
      <c r="C345" s="345"/>
      <c r="D345" s="345"/>
      <c r="E345" s="345"/>
      <c r="F345" s="494"/>
      <c r="G345" s="494"/>
      <c r="H345" s="345"/>
      <c r="I345" s="345"/>
      <c r="J345" s="345"/>
      <c r="K345" s="345"/>
      <c r="L345" s="345"/>
      <c r="M345" s="345"/>
      <c r="N345" s="345"/>
      <c r="O345" s="345"/>
      <c r="P345" s="345"/>
      <c r="Q345" s="345"/>
      <c r="R345" s="345"/>
      <c r="S345" s="345"/>
      <c r="T345" s="345"/>
      <c r="U345" s="345"/>
      <c r="V345" s="345"/>
      <c r="W345" s="536"/>
      <c r="X345" s="345"/>
      <c r="Y345" s="345"/>
      <c r="Z345" s="345"/>
    </row>
    <row r="346" ht="18.75" customHeight="1">
      <c r="A346" s="345"/>
      <c r="B346" s="345"/>
      <c r="C346" s="345"/>
      <c r="D346" s="345"/>
      <c r="E346" s="345"/>
      <c r="F346" s="494"/>
      <c r="G346" s="494"/>
      <c r="H346" s="345"/>
      <c r="I346" s="345"/>
      <c r="J346" s="345"/>
      <c r="K346" s="345"/>
      <c r="L346" s="345"/>
      <c r="M346" s="345"/>
      <c r="N346" s="345"/>
      <c r="O346" s="345"/>
      <c r="P346" s="345"/>
      <c r="Q346" s="345"/>
      <c r="R346" s="345"/>
      <c r="S346" s="345"/>
      <c r="T346" s="345"/>
      <c r="U346" s="345"/>
      <c r="V346" s="345"/>
      <c r="W346" s="536"/>
      <c r="X346" s="345"/>
      <c r="Y346" s="345"/>
      <c r="Z346" s="345"/>
    </row>
    <row r="347" ht="18.75" customHeight="1">
      <c r="A347" s="345"/>
      <c r="B347" s="345"/>
      <c r="C347" s="345"/>
      <c r="D347" s="345"/>
      <c r="E347" s="345"/>
      <c r="F347" s="494"/>
      <c r="G347" s="494"/>
      <c r="H347" s="345"/>
      <c r="I347" s="345"/>
      <c r="J347" s="345"/>
      <c r="K347" s="345"/>
      <c r="L347" s="345"/>
      <c r="M347" s="345"/>
      <c r="N347" s="345"/>
      <c r="O347" s="345"/>
      <c r="P347" s="345"/>
      <c r="Q347" s="345"/>
      <c r="R347" s="345"/>
      <c r="S347" s="345"/>
      <c r="T347" s="345"/>
      <c r="U347" s="345"/>
      <c r="V347" s="345"/>
      <c r="W347" s="536"/>
      <c r="X347" s="345"/>
      <c r="Y347" s="345"/>
      <c r="Z347" s="345"/>
    </row>
    <row r="348" ht="18.75" customHeight="1">
      <c r="A348" s="345"/>
      <c r="B348" s="345"/>
      <c r="C348" s="345"/>
      <c r="D348" s="345"/>
      <c r="E348" s="345"/>
      <c r="F348" s="494"/>
      <c r="G348" s="494"/>
      <c r="H348" s="345"/>
      <c r="I348" s="345"/>
      <c r="J348" s="345"/>
      <c r="K348" s="345"/>
      <c r="L348" s="345"/>
      <c r="M348" s="345"/>
      <c r="N348" s="345"/>
      <c r="O348" s="345"/>
      <c r="P348" s="345"/>
      <c r="Q348" s="345"/>
      <c r="R348" s="345"/>
      <c r="S348" s="345"/>
      <c r="T348" s="345"/>
      <c r="U348" s="345"/>
      <c r="V348" s="345"/>
      <c r="W348" s="536"/>
      <c r="X348" s="345"/>
      <c r="Y348" s="345"/>
      <c r="Z348" s="345"/>
    </row>
    <row r="349" ht="18.75" customHeight="1">
      <c r="A349" s="345"/>
      <c r="B349" s="345"/>
      <c r="C349" s="345"/>
      <c r="D349" s="345"/>
      <c r="E349" s="345"/>
      <c r="F349" s="494"/>
      <c r="G349" s="494"/>
      <c r="H349" s="345"/>
      <c r="I349" s="345"/>
      <c r="J349" s="345"/>
      <c r="K349" s="345"/>
      <c r="L349" s="345"/>
      <c r="M349" s="345"/>
      <c r="N349" s="345"/>
      <c r="O349" s="345"/>
      <c r="P349" s="345"/>
      <c r="Q349" s="345"/>
      <c r="R349" s="345"/>
      <c r="S349" s="345"/>
      <c r="T349" s="345"/>
      <c r="U349" s="345"/>
      <c r="V349" s="345"/>
      <c r="W349" s="536"/>
      <c r="X349" s="345"/>
      <c r="Y349" s="345"/>
      <c r="Z349" s="345"/>
    </row>
    <row r="350" ht="18.75" customHeight="1">
      <c r="A350" s="345"/>
      <c r="B350" s="345"/>
      <c r="C350" s="345"/>
      <c r="D350" s="345"/>
      <c r="E350" s="345"/>
      <c r="F350" s="494"/>
      <c r="G350" s="494"/>
      <c r="H350" s="345"/>
      <c r="I350" s="345"/>
      <c r="J350" s="345"/>
      <c r="K350" s="345"/>
      <c r="L350" s="345"/>
      <c r="M350" s="345"/>
      <c r="N350" s="345"/>
      <c r="O350" s="345"/>
      <c r="P350" s="345"/>
      <c r="Q350" s="345"/>
      <c r="R350" s="345"/>
      <c r="S350" s="345"/>
      <c r="T350" s="345"/>
      <c r="U350" s="345"/>
      <c r="V350" s="345"/>
      <c r="W350" s="536"/>
      <c r="X350" s="345"/>
      <c r="Y350" s="345"/>
      <c r="Z350" s="345"/>
    </row>
    <row r="351" ht="18.75" customHeight="1">
      <c r="A351" s="345"/>
      <c r="B351" s="345"/>
      <c r="C351" s="345"/>
      <c r="D351" s="345"/>
      <c r="E351" s="345"/>
      <c r="F351" s="494"/>
      <c r="G351" s="494"/>
      <c r="H351" s="345"/>
      <c r="I351" s="345"/>
      <c r="J351" s="345"/>
      <c r="K351" s="345"/>
      <c r="L351" s="345"/>
      <c r="M351" s="345"/>
      <c r="N351" s="345"/>
      <c r="O351" s="345"/>
      <c r="P351" s="345"/>
      <c r="Q351" s="345"/>
      <c r="R351" s="345"/>
      <c r="S351" s="345"/>
      <c r="T351" s="345"/>
      <c r="U351" s="345"/>
      <c r="V351" s="345"/>
      <c r="W351" s="536"/>
      <c r="X351" s="345"/>
      <c r="Y351" s="345"/>
      <c r="Z351" s="345"/>
    </row>
    <row r="352" ht="18.75" customHeight="1">
      <c r="A352" s="345"/>
      <c r="B352" s="345"/>
      <c r="C352" s="345"/>
      <c r="D352" s="345"/>
      <c r="E352" s="345"/>
      <c r="F352" s="494"/>
      <c r="G352" s="494"/>
      <c r="H352" s="345"/>
      <c r="I352" s="345"/>
      <c r="J352" s="345"/>
      <c r="K352" s="345"/>
      <c r="L352" s="345"/>
      <c r="M352" s="345"/>
      <c r="N352" s="345"/>
      <c r="O352" s="345"/>
      <c r="P352" s="345"/>
      <c r="Q352" s="345"/>
      <c r="R352" s="345"/>
      <c r="S352" s="345"/>
      <c r="T352" s="345"/>
      <c r="U352" s="345"/>
      <c r="V352" s="345"/>
      <c r="W352" s="536"/>
      <c r="X352" s="345"/>
      <c r="Y352" s="345"/>
      <c r="Z352" s="345"/>
    </row>
    <row r="353" ht="18.75" customHeight="1">
      <c r="A353" s="345"/>
      <c r="B353" s="345"/>
      <c r="C353" s="345"/>
      <c r="D353" s="345"/>
      <c r="E353" s="345"/>
      <c r="F353" s="494"/>
      <c r="G353" s="494"/>
      <c r="H353" s="345"/>
      <c r="I353" s="345"/>
      <c r="J353" s="345"/>
      <c r="K353" s="345"/>
      <c r="L353" s="345"/>
      <c r="M353" s="345"/>
      <c r="N353" s="345"/>
      <c r="O353" s="345"/>
      <c r="P353" s="345"/>
      <c r="Q353" s="345"/>
      <c r="R353" s="345"/>
      <c r="S353" s="345"/>
      <c r="T353" s="345"/>
      <c r="U353" s="345"/>
      <c r="V353" s="345"/>
      <c r="W353" s="536"/>
      <c r="X353" s="345"/>
      <c r="Y353" s="345"/>
      <c r="Z353" s="345"/>
    </row>
    <row r="354" ht="18.75" customHeight="1">
      <c r="A354" s="345"/>
      <c r="B354" s="345"/>
      <c r="C354" s="345"/>
      <c r="D354" s="345"/>
      <c r="E354" s="345"/>
      <c r="F354" s="494"/>
      <c r="G354" s="494"/>
      <c r="H354" s="345"/>
      <c r="I354" s="345"/>
      <c r="J354" s="345"/>
      <c r="K354" s="345"/>
      <c r="L354" s="345"/>
      <c r="M354" s="345"/>
      <c r="N354" s="345"/>
      <c r="O354" s="345"/>
      <c r="P354" s="345"/>
      <c r="Q354" s="345"/>
      <c r="R354" s="345"/>
      <c r="S354" s="345"/>
      <c r="T354" s="345"/>
      <c r="U354" s="345"/>
      <c r="V354" s="345"/>
      <c r="W354" s="536"/>
      <c r="X354" s="345"/>
      <c r="Y354" s="345"/>
      <c r="Z354" s="345"/>
    </row>
    <row r="355" ht="18.75" customHeight="1">
      <c r="A355" s="345"/>
      <c r="B355" s="345"/>
      <c r="C355" s="345"/>
      <c r="D355" s="345"/>
      <c r="E355" s="345"/>
      <c r="F355" s="494"/>
      <c r="G355" s="494"/>
      <c r="H355" s="345"/>
      <c r="I355" s="345"/>
      <c r="J355" s="345"/>
      <c r="K355" s="345"/>
      <c r="L355" s="345"/>
      <c r="M355" s="345"/>
      <c r="N355" s="345"/>
      <c r="O355" s="345"/>
      <c r="P355" s="345"/>
      <c r="Q355" s="345"/>
      <c r="R355" s="345"/>
      <c r="S355" s="345"/>
      <c r="T355" s="345"/>
      <c r="U355" s="345"/>
      <c r="V355" s="345"/>
      <c r="W355" s="536"/>
      <c r="X355" s="345"/>
      <c r="Y355" s="345"/>
      <c r="Z355" s="345"/>
    </row>
    <row r="356" ht="18.75" customHeight="1">
      <c r="A356" s="345"/>
      <c r="B356" s="345"/>
      <c r="C356" s="345"/>
      <c r="D356" s="345"/>
      <c r="E356" s="345"/>
      <c r="F356" s="494"/>
      <c r="G356" s="494"/>
      <c r="H356" s="345"/>
      <c r="I356" s="345"/>
      <c r="J356" s="345"/>
      <c r="K356" s="345"/>
      <c r="L356" s="345"/>
      <c r="M356" s="345"/>
      <c r="N356" s="345"/>
      <c r="O356" s="345"/>
      <c r="P356" s="345"/>
      <c r="Q356" s="345"/>
      <c r="R356" s="345"/>
      <c r="S356" s="345"/>
      <c r="T356" s="345"/>
      <c r="U356" s="345"/>
      <c r="V356" s="345"/>
      <c r="W356" s="536"/>
      <c r="X356" s="345"/>
      <c r="Y356" s="345"/>
      <c r="Z356" s="345"/>
    </row>
    <row r="357" ht="18.75" customHeight="1">
      <c r="A357" s="345"/>
      <c r="B357" s="345"/>
      <c r="C357" s="345"/>
      <c r="D357" s="345"/>
      <c r="E357" s="345"/>
      <c r="F357" s="494"/>
      <c r="G357" s="494"/>
      <c r="H357" s="345"/>
      <c r="I357" s="345"/>
      <c r="J357" s="345"/>
      <c r="K357" s="345"/>
      <c r="L357" s="345"/>
      <c r="M357" s="345"/>
      <c r="N357" s="345"/>
      <c r="O357" s="345"/>
      <c r="P357" s="345"/>
      <c r="Q357" s="345"/>
      <c r="R357" s="345"/>
      <c r="S357" s="345"/>
      <c r="T357" s="345"/>
      <c r="U357" s="345"/>
      <c r="V357" s="345"/>
      <c r="W357" s="536"/>
      <c r="X357" s="345"/>
      <c r="Y357" s="345"/>
      <c r="Z357" s="345"/>
    </row>
    <row r="358" ht="18.75" customHeight="1">
      <c r="A358" s="345"/>
      <c r="B358" s="345"/>
      <c r="C358" s="345"/>
      <c r="D358" s="345"/>
      <c r="E358" s="345"/>
      <c r="F358" s="494"/>
      <c r="G358" s="494"/>
      <c r="H358" s="345"/>
      <c r="I358" s="345"/>
      <c r="J358" s="345"/>
      <c r="K358" s="345"/>
      <c r="L358" s="345"/>
      <c r="M358" s="345"/>
      <c r="N358" s="345"/>
      <c r="O358" s="345"/>
      <c r="P358" s="345"/>
      <c r="Q358" s="345"/>
      <c r="R358" s="345"/>
      <c r="S358" s="345"/>
      <c r="T358" s="345"/>
      <c r="U358" s="345"/>
      <c r="V358" s="345"/>
      <c r="W358" s="536"/>
      <c r="X358" s="345"/>
      <c r="Y358" s="345"/>
      <c r="Z358" s="345"/>
    </row>
    <row r="359" ht="18.75" customHeight="1">
      <c r="A359" s="345"/>
      <c r="B359" s="345"/>
      <c r="C359" s="345"/>
      <c r="D359" s="345"/>
      <c r="E359" s="345"/>
      <c r="F359" s="494"/>
      <c r="G359" s="494"/>
      <c r="H359" s="345"/>
      <c r="I359" s="345"/>
      <c r="J359" s="345"/>
      <c r="K359" s="345"/>
      <c r="L359" s="345"/>
      <c r="M359" s="345"/>
      <c r="N359" s="345"/>
      <c r="O359" s="345"/>
      <c r="P359" s="345"/>
      <c r="Q359" s="345"/>
      <c r="R359" s="345"/>
      <c r="S359" s="345"/>
      <c r="T359" s="345"/>
      <c r="U359" s="345"/>
      <c r="V359" s="345"/>
      <c r="W359" s="536"/>
      <c r="X359" s="345"/>
      <c r="Y359" s="345"/>
      <c r="Z359" s="345"/>
    </row>
    <row r="360" ht="18.75" customHeight="1">
      <c r="A360" s="345"/>
      <c r="B360" s="345"/>
      <c r="C360" s="345"/>
      <c r="D360" s="345"/>
      <c r="E360" s="345"/>
      <c r="F360" s="494"/>
      <c r="G360" s="494"/>
      <c r="H360" s="345"/>
      <c r="I360" s="345"/>
      <c r="J360" s="345"/>
      <c r="K360" s="345"/>
      <c r="L360" s="345"/>
      <c r="M360" s="345"/>
      <c r="N360" s="345"/>
      <c r="O360" s="345"/>
      <c r="P360" s="345"/>
      <c r="Q360" s="345"/>
      <c r="R360" s="345"/>
      <c r="S360" s="345"/>
      <c r="T360" s="345"/>
      <c r="U360" s="345"/>
      <c r="V360" s="345"/>
      <c r="W360" s="536"/>
      <c r="X360" s="345"/>
      <c r="Y360" s="345"/>
      <c r="Z360" s="345"/>
    </row>
    <row r="361" ht="18.75" customHeight="1">
      <c r="A361" s="345"/>
      <c r="B361" s="345"/>
      <c r="C361" s="345"/>
      <c r="D361" s="345"/>
      <c r="E361" s="345"/>
      <c r="F361" s="494"/>
      <c r="G361" s="494"/>
      <c r="H361" s="345"/>
      <c r="I361" s="345"/>
      <c r="J361" s="345"/>
      <c r="K361" s="345"/>
      <c r="L361" s="345"/>
      <c r="M361" s="345"/>
      <c r="N361" s="345"/>
      <c r="O361" s="345"/>
      <c r="P361" s="345"/>
      <c r="Q361" s="345"/>
      <c r="R361" s="345"/>
      <c r="S361" s="345"/>
      <c r="T361" s="345"/>
      <c r="U361" s="345"/>
      <c r="V361" s="345"/>
      <c r="W361" s="536"/>
      <c r="X361" s="345"/>
      <c r="Y361" s="345"/>
      <c r="Z361" s="345"/>
    </row>
    <row r="362" ht="18.75" customHeight="1">
      <c r="A362" s="345"/>
      <c r="B362" s="345"/>
      <c r="C362" s="345"/>
      <c r="D362" s="345"/>
      <c r="E362" s="345"/>
      <c r="F362" s="494"/>
      <c r="G362" s="494"/>
      <c r="H362" s="345"/>
      <c r="I362" s="345"/>
      <c r="J362" s="345"/>
      <c r="K362" s="345"/>
      <c r="L362" s="345"/>
      <c r="M362" s="345"/>
      <c r="N362" s="345"/>
      <c r="O362" s="345"/>
      <c r="P362" s="345"/>
      <c r="Q362" s="345"/>
      <c r="R362" s="345"/>
      <c r="S362" s="345"/>
      <c r="T362" s="345"/>
      <c r="U362" s="345"/>
      <c r="V362" s="345"/>
      <c r="W362" s="536"/>
      <c r="X362" s="345"/>
      <c r="Y362" s="345"/>
      <c r="Z362" s="345"/>
    </row>
    <row r="363" ht="18.75" customHeight="1">
      <c r="A363" s="345"/>
      <c r="B363" s="345"/>
      <c r="C363" s="345"/>
      <c r="D363" s="345"/>
      <c r="E363" s="345"/>
      <c r="F363" s="494"/>
      <c r="G363" s="494"/>
      <c r="H363" s="345"/>
      <c r="I363" s="345"/>
      <c r="J363" s="345"/>
      <c r="K363" s="345"/>
      <c r="L363" s="345"/>
      <c r="M363" s="345"/>
      <c r="N363" s="345"/>
      <c r="O363" s="345"/>
      <c r="P363" s="345"/>
      <c r="Q363" s="345"/>
      <c r="R363" s="345"/>
      <c r="S363" s="345"/>
      <c r="T363" s="345"/>
      <c r="U363" s="345"/>
      <c r="V363" s="345"/>
      <c r="W363" s="536"/>
      <c r="X363" s="345"/>
      <c r="Y363" s="345"/>
      <c r="Z363" s="345"/>
    </row>
    <row r="364" ht="18.75" customHeight="1">
      <c r="A364" s="345"/>
      <c r="B364" s="345"/>
      <c r="C364" s="345"/>
      <c r="D364" s="345"/>
      <c r="E364" s="345"/>
      <c r="F364" s="494"/>
      <c r="G364" s="494"/>
      <c r="H364" s="345"/>
      <c r="I364" s="345"/>
      <c r="J364" s="345"/>
      <c r="K364" s="345"/>
      <c r="L364" s="345"/>
      <c r="M364" s="345"/>
      <c r="N364" s="345"/>
      <c r="O364" s="345"/>
      <c r="P364" s="345"/>
      <c r="Q364" s="345"/>
      <c r="R364" s="345"/>
      <c r="S364" s="345"/>
      <c r="T364" s="345"/>
      <c r="U364" s="345"/>
      <c r="V364" s="345"/>
      <c r="W364" s="536"/>
      <c r="X364" s="345"/>
      <c r="Y364" s="345"/>
      <c r="Z364" s="345"/>
    </row>
    <row r="365" ht="18.75" customHeight="1">
      <c r="A365" s="345"/>
      <c r="B365" s="345"/>
      <c r="C365" s="345"/>
      <c r="D365" s="345"/>
      <c r="E365" s="345"/>
      <c r="F365" s="494"/>
      <c r="G365" s="494"/>
      <c r="H365" s="345"/>
      <c r="I365" s="345"/>
      <c r="J365" s="345"/>
      <c r="K365" s="345"/>
      <c r="L365" s="345"/>
      <c r="M365" s="345"/>
      <c r="N365" s="345"/>
      <c r="O365" s="345"/>
      <c r="P365" s="345"/>
      <c r="Q365" s="345"/>
      <c r="R365" s="345"/>
      <c r="S365" s="345"/>
      <c r="T365" s="345"/>
      <c r="U365" s="345"/>
      <c r="V365" s="345"/>
      <c r="W365" s="536"/>
      <c r="X365" s="345"/>
      <c r="Y365" s="345"/>
      <c r="Z365" s="345"/>
    </row>
    <row r="366" ht="18.75" customHeight="1">
      <c r="A366" s="345"/>
      <c r="B366" s="345"/>
      <c r="C366" s="345"/>
      <c r="D366" s="345"/>
      <c r="E366" s="345"/>
      <c r="F366" s="494"/>
      <c r="G366" s="494"/>
      <c r="H366" s="345"/>
      <c r="I366" s="345"/>
      <c r="J366" s="345"/>
      <c r="K366" s="345"/>
      <c r="L366" s="345"/>
      <c r="M366" s="345"/>
      <c r="N366" s="345"/>
      <c r="O366" s="345"/>
      <c r="P366" s="345"/>
      <c r="Q366" s="345"/>
      <c r="R366" s="345"/>
      <c r="S366" s="345"/>
      <c r="T366" s="345"/>
      <c r="U366" s="345"/>
      <c r="V366" s="345"/>
      <c r="W366" s="536"/>
      <c r="X366" s="345"/>
      <c r="Y366" s="345"/>
      <c r="Z366" s="345"/>
    </row>
    <row r="367" ht="18.75" customHeight="1">
      <c r="A367" s="345"/>
      <c r="B367" s="345"/>
      <c r="C367" s="345"/>
      <c r="D367" s="345"/>
      <c r="E367" s="345"/>
      <c r="F367" s="494"/>
      <c r="G367" s="494"/>
      <c r="H367" s="345"/>
      <c r="I367" s="345"/>
      <c r="J367" s="345"/>
      <c r="K367" s="345"/>
      <c r="L367" s="345"/>
      <c r="M367" s="345"/>
      <c r="N367" s="345"/>
      <c r="O367" s="345"/>
      <c r="P367" s="345"/>
      <c r="Q367" s="345"/>
      <c r="R367" s="345"/>
      <c r="S367" s="345"/>
      <c r="T367" s="345"/>
      <c r="U367" s="345"/>
      <c r="V367" s="345"/>
      <c r="W367" s="536"/>
      <c r="X367" s="345"/>
      <c r="Y367" s="345"/>
      <c r="Z367" s="345"/>
    </row>
    <row r="368" ht="18.75" customHeight="1">
      <c r="A368" s="345"/>
      <c r="B368" s="345"/>
      <c r="C368" s="345"/>
      <c r="D368" s="345"/>
      <c r="E368" s="345"/>
      <c r="F368" s="494"/>
      <c r="G368" s="494"/>
      <c r="H368" s="345"/>
      <c r="I368" s="345"/>
      <c r="J368" s="345"/>
      <c r="K368" s="345"/>
      <c r="L368" s="345"/>
      <c r="M368" s="345"/>
      <c r="N368" s="345"/>
      <c r="O368" s="345"/>
      <c r="P368" s="345"/>
      <c r="Q368" s="345"/>
      <c r="R368" s="345"/>
      <c r="S368" s="345"/>
      <c r="T368" s="345"/>
      <c r="U368" s="345"/>
      <c r="V368" s="345"/>
      <c r="W368" s="536"/>
      <c r="X368" s="345"/>
      <c r="Y368" s="345"/>
      <c r="Z368" s="345"/>
    </row>
    <row r="369" ht="18.75" customHeight="1">
      <c r="A369" s="345"/>
      <c r="B369" s="345"/>
      <c r="C369" s="345"/>
      <c r="D369" s="345"/>
      <c r="E369" s="345"/>
      <c r="F369" s="494"/>
      <c r="G369" s="494"/>
      <c r="H369" s="345"/>
      <c r="I369" s="345"/>
      <c r="J369" s="345"/>
      <c r="K369" s="345"/>
      <c r="L369" s="345"/>
      <c r="M369" s="345"/>
      <c r="N369" s="345"/>
      <c r="O369" s="345"/>
      <c r="P369" s="345"/>
      <c r="Q369" s="345"/>
      <c r="R369" s="345"/>
      <c r="S369" s="345"/>
      <c r="T369" s="345"/>
      <c r="U369" s="345"/>
      <c r="V369" s="345"/>
      <c r="W369" s="536"/>
      <c r="X369" s="345"/>
      <c r="Y369" s="345"/>
      <c r="Z369" s="345"/>
    </row>
    <row r="370" ht="18.75" customHeight="1">
      <c r="A370" s="345"/>
      <c r="B370" s="345"/>
      <c r="C370" s="345"/>
      <c r="D370" s="345"/>
      <c r="E370" s="345"/>
      <c r="F370" s="494"/>
      <c r="G370" s="494"/>
      <c r="H370" s="345"/>
      <c r="I370" s="345"/>
      <c r="J370" s="345"/>
      <c r="K370" s="345"/>
      <c r="L370" s="345"/>
      <c r="M370" s="345"/>
      <c r="N370" s="345"/>
      <c r="O370" s="345"/>
      <c r="P370" s="345"/>
      <c r="Q370" s="345"/>
      <c r="R370" s="345"/>
      <c r="S370" s="345"/>
      <c r="T370" s="345"/>
      <c r="U370" s="345"/>
      <c r="V370" s="345"/>
      <c r="W370" s="536"/>
      <c r="X370" s="345"/>
      <c r="Y370" s="345"/>
      <c r="Z370" s="345"/>
    </row>
    <row r="371" ht="18.75" customHeight="1">
      <c r="A371" s="345"/>
      <c r="B371" s="345"/>
      <c r="C371" s="345"/>
      <c r="D371" s="345"/>
      <c r="E371" s="345"/>
      <c r="F371" s="494"/>
      <c r="G371" s="494"/>
      <c r="H371" s="345"/>
      <c r="I371" s="345"/>
      <c r="J371" s="345"/>
      <c r="K371" s="345"/>
      <c r="L371" s="345"/>
      <c r="M371" s="345"/>
      <c r="N371" s="345"/>
      <c r="O371" s="345"/>
      <c r="P371" s="345"/>
      <c r="Q371" s="345"/>
      <c r="R371" s="345"/>
      <c r="S371" s="345"/>
      <c r="T371" s="345"/>
      <c r="U371" s="345"/>
      <c r="V371" s="345"/>
      <c r="W371" s="536"/>
      <c r="X371" s="345"/>
      <c r="Y371" s="345"/>
      <c r="Z371" s="345"/>
    </row>
    <row r="372" ht="18.75" customHeight="1">
      <c r="A372" s="345"/>
      <c r="B372" s="345"/>
      <c r="C372" s="345"/>
      <c r="D372" s="345"/>
      <c r="E372" s="345"/>
      <c r="F372" s="494"/>
      <c r="G372" s="494"/>
      <c r="H372" s="345"/>
      <c r="I372" s="345"/>
      <c r="J372" s="345"/>
      <c r="K372" s="345"/>
      <c r="L372" s="345"/>
      <c r="M372" s="345"/>
      <c r="N372" s="345"/>
      <c r="O372" s="345"/>
      <c r="P372" s="345"/>
      <c r="Q372" s="345"/>
      <c r="R372" s="345"/>
      <c r="S372" s="345"/>
      <c r="T372" s="345"/>
      <c r="U372" s="345"/>
      <c r="V372" s="345"/>
      <c r="W372" s="536"/>
      <c r="X372" s="345"/>
      <c r="Y372" s="345"/>
      <c r="Z372" s="345"/>
    </row>
    <row r="373" ht="18.75" customHeight="1">
      <c r="A373" s="345"/>
      <c r="B373" s="345"/>
      <c r="C373" s="345"/>
      <c r="D373" s="345"/>
      <c r="E373" s="345"/>
      <c r="F373" s="494"/>
      <c r="G373" s="494"/>
      <c r="H373" s="345"/>
      <c r="I373" s="345"/>
      <c r="J373" s="345"/>
      <c r="K373" s="345"/>
      <c r="L373" s="345"/>
      <c r="M373" s="345"/>
      <c r="N373" s="345"/>
      <c r="O373" s="345"/>
      <c r="P373" s="345"/>
      <c r="Q373" s="345"/>
      <c r="R373" s="345"/>
      <c r="S373" s="345"/>
      <c r="T373" s="345"/>
      <c r="U373" s="345"/>
      <c r="V373" s="345"/>
      <c r="W373" s="536"/>
      <c r="X373" s="345"/>
      <c r="Y373" s="345"/>
      <c r="Z373" s="345"/>
    </row>
    <row r="374" ht="18.75" customHeight="1">
      <c r="A374" s="345"/>
      <c r="B374" s="345"/>
      <c r="C374" s="345"/>
      <c r="D374" s="345"/>
      <c r="E374" s="345"/>
      <c r="F374" s="494"/>
      <c r="G374" s="494"/>
      <c r="H374" s="345"/>
      <c r="I374" s="345"/>
      <c r="J374" s="345"/>
      <c r="K374" s="345"/>
      <c r="L374" s="345"/>
      <c r="M374" s="345"/>
      <c r="N374" s="345"/>
      <c r="O374" s="345"/>
      <c r="P374" s="345"/>
      <c r="Q374" s="345"/>
      <c r="R374" s="345"/>
      <c r="S374" s="345"/>
      <c r="T374" s="345"/>
      <c r="U374" s="345"/>
      <c r="V374" s="345"/>
      <c r="W374" s="536"/>
      <c r="X374" s="345"/>
      <c r="Y374" s="345"/>
      <c r="Z374" s="345"/>
    </row>
    <row r="375" ht="18.75" customHeight="1">
      <c r="A375" s="345"/>
      <c r="B375" s="345"/>
      <c r="C375" s="345"/>
      <c r="D375" s="345"/>
      <c r="E375" s="345"/>
      <c r="F375" s="494"/>
      <c r="G375" s="494"/>
      <c r="H375" s="345"/>
      <c r="I375" s="345"/>
      <c r="J375" s="345"/>
      <c r="K375" s="345"/>
      <c r="L375" s="345"/>
      <c r="M375" s="345"/>
      <c r="N375" s="345"/>
      <c r="O375" s="345"/>
      <c r="P375" s="345"/>
      <c r="Q375" s="345"/>
      <c r="R375" s="345"/>
      <c r="S375" s="345"/>
      <c r="T375" s="345"/>
      <c r="U375" s="345"/>
      <c r="V375" s="345"/>
      <c r="W375" s="536"/>
      <c r="X375" s="345"/>
      <c r="Y375" s="345"/>
      <c r="Z375" s="345"/>
    </row>
    <row r="376" ht="18.75" customHeight="1">
      <c r="A376" s="345"/>
      <c r="B376" s="345"/>
      <c r="C376" s="345"/>
      <c r="D376" s="345"/>
      <c r="E376" s="345"/>
      <c r="F376" s="494"/>
      <c r="G376" s="494"/>
      <c r="H376" s="345"/>
      <c r="I376" s="345"/>
      <c r="J376" s="345"/>
      <c r="K376" s="345"/>
      <c r="L376" s="345"/>
      <c r="M376" s="345"/>
      <c r="N376" s="345"/>
      <c r="O376" s="345"/>
      <c r="P376" s="345"/>
      <c r="Q376" s="345"/>
      <c r="R376" s="345"/>
      <c r="S376" s="345"/>
      <c r="T376" s="345"/>
      <c r="U376" s="345"/>
      <c r="V376" s="345"/>
      <c r="W376" s="536"/>
      <c r="X376" s="345"/>
      <c r="Y376" s="345"/>
      <c r="Z376" s="345"/>
    </row>
    <row r="377" ht="18.75" customHeight="1">
      <c r="A377" s="345"/>
      <c r="B377" s="345"/>
      <c r="C377" s="345"/>
      <c r="D377" s="345"/>
      <c r="E377" s="345"/>
      <c r="F377" s="494"/>
      <c r="G377" s="494"/>
      <c r="H377" s="345"/>
      <c r="I377" s="345"/>
      <c r="J377" s="345"/>
      <c r="K377" s="345"/>
      <c r="L377" s="345"/>
      <c r="M377" s="345"/>
      <c r="N377" s="345"/>
      <c r="O377" s="345"/>
      <c r="P377" s="345"/>
      <c r="Q377" s="345"/>
      <c r="R377" s="345"/>
      <c r="S377" s="345"/>
      <c r="T377" s="345"/>
      <c r="U377" s="345"/>
      <c r="V377" s="345"/>
      <c r="W377" s="536"/>
      <c r="X377" s="345"/>
      <c r="Y377" s="345"/>
      <c r="Z377" s="345"/>
    </row>
    <row r="378" ht="18.75" customHeight="1">
      <c r="A378" s="345"/>
      <c r="B378" s="345"/>
      <c r="C378" s="345"/>
      <c r="D378" s="345"/>
      <c r="E378" s="345"/>
      <c r="F378" s="494"/>
      <c r="G378" s="494"/>
      <c r="H378" s="345"/>
      <c r="I378" s="345"/>
      <c r="J378" s="345"/>
      <c r="K378" s="345"/>
      <c r="L378" s="345"/>
      <c r="M378" s="345"/>
      <c r="N378" s="345"/>
      <c r="O378" s="345"/>
      <c r="P378" s="345"/>
      <c r="Q378" s="345"/>
      <c r="R378" s="345"/>
      <c r="S378" s="345"/>
      <c r="T378" s="345"/>
      <c r="U378" s="345"/>
      <c r="V378" s="345"/>
      <c r="W378" s="536"/>
      <c r="X378" s="345"/>
      <c r="Y378" s="345"/>
      <c r="Z378" s="345"/>
    </row>
    <row r="379" ht="18.75" customHeight="1">
      <c r="A379" s="345"/>
      <c r="B379" s="345"/>
      <c r="C379" s="345"/>
      <c r="D379" s="345"/>
      <c r="E379" s="345"/>
      <c r="F379" s="494"/>
      <c r="G379" s="494"/>
      <c r="H379" s="345"/>
      <c r="I379" s="345"/>
      <c r="J379" s="345"/>
      <c r="K379" s="345"/>
      <c r="L379" s="345"/>
      <c r="M379" s="345"/>
      <c r="N379" s="345"/>
      <c r="O379" s="345"/>
      <c r="P379" s="345"/>
      <c r="Q379" s="345"/>
      <c r="R379" s="345"/>
      <c r="S379" s="345"/>
      <c r="T379" s="345"/>
      <c r="U379" s="345"/>
      <c r="V379" s="345"/>
      <c r="W379" s="536"/>
      <c r="X379" s="345"/>
      <c r="Y379" s="345"/>
      <c r="Z379" s="345"/>
    </row>
    <row r="380" ht="18.75" customHeight="1">
      <c r="A380" s="345"/>
      <c r="B380" s="345"/>
      <c r="C380" s="345"/>
      <c r="D380" s="345"/>
      <c r="E380" s="345"/>
      <c r="F380" s="494"/>
      <c r="G380" s="494"/>
      <c r="H380" s="345"/>
      <c r="I380" s="345"/>
      <c r="J380" s="345"/>
      <c r="K380" s="345"/>
      <c r="L380" s="345"/>
      <c r="M380" s="345"/>
      <c r="N380" s="345"/>
      <c r="O380" s="345"/>
      <c r="P380" s="345"/>
      <c r="Q380" s="345"/>
      <c r="R380" s="345"/>
      <c r="S380" s="345"/>
      <c r="T380" s="345"/>
      <c r="U380" s="345"/>
      <c r="V380" s="345"/>
      <c r="W380" s="536"/>
      <c r="X380" s="345"/>
      <c r="Y380" s="345"/>
      <c r="Z380" s="345"/>
    </row>
    <row r="381" ht="18.75" customHeight="1">
      <c r="A381" s="345"/>
      <c r="B381" s="345"/>
      <c r="C381" s="345"/>
      <c r="D381" s="345"/>
      <c r="E381" s="345"/>
      <c r="F381" s="494"/>
      <c r="G381" s="494"/>
      <c r="H381" s="345"/>
      <c r="I381" s="345"/>
      <c r="J381" s="345"/>
      <c r="K381" s="345"/>
      <c r="L381" s="345"/>
      <c r="M381" s="345"/>
      <c r="N381" s="345"/>
      <c r="O381" s="345"/>
      <c r="P381" s="345"/>
      <c r="Q381" s="345"/>
      <c r="R381" s="345"/>
      <c r="S381" s="345"/>
      <c r="T381" s="345"/>
      <c r="U381" s="345"/>
      <c r="V381" s="345"/>
      <c r="W381" s="536"/>
      <c r="X381" s="345"/>
      <c r="Y381" s="345"/>
      <c r="Z381" s="345"/>
    </row>
    <row r="382" ht="18.75" customHeight="1">
      <c r="A382" s="345"/>
      <c r="B382" s="345"/>
      <c r="C382" s="345"/>
      <c r="D382" s="345"/>
      <c r="E382" s="345"/>
      <c r="F382" s="494"/>
      <c r="G382" s="494"/>
      <c r="H382" s="345"/>
      <c r="I382" s="345"/>
      <c r="J382" s="345"/>
      <c r="K382" s="345"/>
      <c r="L382" s="345"/>
      <c r="M382" s="345"/>
      <c r="N382" s="345"/>
      <c r="O382" s="345"/>
      <c r="P382" s="345"/>
      <c r="Q382" s="345"/>
      <c r="R382" s="345"/>
      <c r="S382" s="345"/>
      <c r="T382" s="345"/>
      <c r="U382" s="345"/>
      <c r="V382" s="345"/>
      <c r="W382" s="536"/>
      <c r="X382" s="345"/>
      <c r="Y382" s="345"/>
      <c r="Z382" s="345"/>
    </row>
    <row r="383" ht="18.75" customHeight="1">
      <c r="A383" s="345"/>
      <c r="B383" s="345"/>
      <c r="C383" s="345"/>
      <c r="D383" s="345"/>
      <c r="E383" s="345"/>
      <c r="F383" s="494"/>
      <c r="G383" s="494"/>
      <c r="H383" s="345"/>
      <c r="I383" s="345"/>
      <c r="J383" s="345"/>
      <c r="K383" s="345"/>
      <c r="L383" s="345"/>
      <c r="M383" s="345"/>
      <c r="N383" s="345"/>
      <c r="O383" s="345"/>
      <c r="P383" s="345"/>
      <c r="Q383" s="345"/>
      <c r="R383" s="345"/>
      <c r="S383" s="345"/>
      <c r="T383" s="345"/>
      <c r="U383" s="345"/>
      <c r="V383" s="345"/>
      <c r="W383" s="536"/>
      <c r="X383" s="345"/>
      <c r="Y383" s="345"/>
      <c r="Z383" s="345"/>
    </row>
    <row r="384" ht="18.75" customHeight="1">
      <c r="A384" s="345"/>
      <c r="B384" s="345"/>
      <c r="C384" s="345"/>
      <c r="D384" s="345"/>
      <c r="E384" s="345"/>
      <c r="F384" s="494"/>
      <c r="G384" s="494"/>
      <c r="H384" s="345"/>
      <c r="I384" s="345"/>
      <c r="J384" s="345"/>
      <c r="K384" s="345"/>
      <c r="L384" s="345"/>
      <c r="M384" s="345"/>
      <c r="N384" s="345"/>
      <c r="O384" s="345"/>
      <c r="P384" s="345"/>
      <c r="Q384" s="345"/>
      <c r="R384" s="345"/>
      <c r="S384" s="345"/>
      <c r="T384" s="345"/>
      <c r="U384" s="345"/>
      <c r="V384" s="345"/>
      <c r="W384" s="536"/>
      <c r="X384" s="345"/>
      <c r="Y384" s="345"/>
      <c r="Z384" s="345"/>
    </row>
    <row r="385" ht="18.75" customHeight="1">
      <c r="A385" s="345"/>
      <c r="B385" s="345"/>
      <c r="C385" s="345"/>
      <c r="D385" s="345"/>
      <c r="E385" s="345"/>
      <c r="F385" s="494"/>
      <c r="G385" s="494"/>
      <c r="H385" s="345"/>
      <c r="I385" s="345"/>
      <c r="J385" s="345"/>
      <c r="K385" s="345"/>
      <c r="L385" s="345"/>
      <c r="M385" s="345"/>
      <c r="N385" s="345"/>
      <c r="O385" s="345"/>
      <c r="P385" s="345"/>
      <c r="Q385" s="345"/>
      <c r="R385" s="345"/>
      <c r="S385" s="345"/>
      <c r="T385" s="345"/>
      <c r="U385" s="345"/>
      <c r="V385" s="345"/>
      <c r="W385" s="536"/>
      <c r="X385" s="345"/>
      <c r="Y385" s="345"/>
      <c r="Z385" s="345"/>
    </row>
    <row r="386" ht="18.75" customHeight="1">
      <c r="A386" s="345"/>
      <c r="B386" s="345"/>
      <c r="C386" s="345"/>
      <c r="D386" s="345"/>
      <c r="E386" s="345"/>
      <c r="F386" s="494"/>
      <c r="G386" s="494"/>
      <c r="H386" s="345"/>
      <c r="I386" s="345"/>
      <c r="J386" s="345"/>
      <c r="K386" s="345"/>
      <c r="L386" s="345"/>
      <c r="M386" s="345"/>
      <c r="N386" s="345"/>
      <c r="O386" s="345"/>
      <c r="P386" s="345"/>
      <c r="Q386" s="345"/>
      <c r="R386" s="345"/>
      <c r="S386" s="345"/>
      <c r="T386" s="345"/>
      <c r="U386" s="345"/>
      <c r="V386" s="345"/>
      <c r="W386" s="536"/>
      <c r="X386" s="345"/>
      <c r="Y386" s="345"/>
      <c r="Z386" s="345"/>
    </row>
    <row r="387" ht="18.75" customHeight="1">
      <c r="A387" s="345"/>
      <c r="B387" s="345"/>
      <c r="C387" s="345"/>
      <c r="D387" s="345"/>
      <c r="E387" s="345"/>
      <c r="F387" s="494"/>
      <c r="G387" s="494"/>
      <c r="H387" s="345"/>
      <c r="I387" s="345"/>
      <c r="J387" s="345"/>
      <c r="K387" s="345"/>
      <c r="L387" s="345"/>
      <c r="M387" s="345"/>
      <c r="N387" s="345"/>
      <c r="O387" s="345"/>
      <c r="P387" s="345"/>
      <c r="Q387" s="345"/>
      <c r="R387" s="345"/>
      <c r="S387" s="345"/>
      <c r="T387" s="345"/>
      <c r="U387" s="345"/>
      <c r="V387" s="345"/>
      <c r="W387" s="536"/>
      <c r="X387" s="345"/>
      <c r="Y387" s="345"/>
      <c r="Z387" s="345"/>
    </row>
    <row r="388" ht="18.75" customHeight="1">
      <c r="A388" s="345"/>
      <c r="B388" s="345"/>
      <c r="C388" s="345"/>
      <c r="D388" s="345"/>
      <c r="E388" s="345"/>
      <c r="F388" s="494"/>
      <c r="G388" s="494"/>
      <c r="H388" s="345"/>
      <c r="I388" s="345"/>
      <c r="J388" s="345"/>
      <c r="K388" s="345"/>
      <c r="L388" s="345"/>
      <c r="M388" s="345"/>
      <c r="N388" s="345"/>
      <c r="O388" s="345"/>
      <c r="P388" s="345"/>
      <c r="Q388" s="345"/>
      <c r="R388" s="345"/>
      <c r="S388" s="345"/>
      <c r="T388" s="345"/>
      <c r="U388" s="345"/>
      <c r="V388" s="345"/>
      <c r="W388" s="536"/>
      <c r="X388" s="345"/>
      <c r="Y388" s="345"/>
      <c r="Z388" s="345"/>
    </row>
    <row r="389" ht="18.75" customHeight="1">
      <c r="A389" s="345"/>
      <c r="B389" s="345"/>
      <c r="C389" s="345"/>
      <c r="D389" s="345"/>
      <c r="E389" s="345"/>
      <c r="F389" s="494"/>
      <c r="G389" s="494"/>
      <c r="H389" s="345"/>
      <c r="I389" s="345"/>
      <c r="J389" s="345"/>
      <c r="K389" s="345"/>
      <c r="L389" s="345"/>
      <c r="M389" s="345"/>
      <c r="N389" s="345"/>
      <c r="O389" s="345"/>
      <c r="P389" s="345"/>
      <c r="Q389" s="345"/>
      <c r="R389" s="345"/>
      <c r="S389" s="345"/>
      <c r="T389" s="345"/>
      <c r="U389" s="345"/>
      <c r="V389" s="345"/>
      <c r="W389" s="536"/>
      <c r="X389" s="345"/>
      <c r="Y389" s="345"/>
      <c r="Z389" s="345"/>
    </row>
    <row r="390" ht="18.75" customHeight="1">
      <c r="A390" s="345"/>
      <c r="B390" s="345"/>
      <c r="C390" s="345"/>
      <c r="D390" s="345"/>
      <c r="E390" s="345"/>
      <c r="F390" s="494"/>
      <c r="G390" s="494"/>
      <c r="H390" s="345"/>
      <c r="I390" s="345"/>
      <c r="J390" s="345"/>
      <c r="K390" s="345"/>
      <c r="L390" s="345"/>
      <c r="M390" s="345"/>
      <c r="N390" s="345"/>
      <c r="O390" s="345"/>
      <c r="P390" s="345"/>
      <c r="Q390" s="345"/>
      <c r="R390" s="345"/>
      <c r="S390" s="345"/>
      <c r="T390" s="345"/>
      <c r="U390" s="345"/>
      <c r="V390" s="345"/>
      <c r="W390" s="536"/>
      <c r="X390" s="345"/>
      <c r="Y390" s="345"/>
      <c r="Z390" s="345"/>
    </row>
    <row r="391" ht="18.75" customHeight="1">
      <c r="A391" s="345"/>
      <c r="B391" s="345"/>
      <c r="C391" s="345"/>
      <c r="D391" s="345"/>
      <c r="E391" s="345"/>
      <c r="F391" s="494"/>
      <c r="G391" s="494"/>
      <c r="H391" s="345"/>
      <c r="I391" s="345"/>
      <c r="J391" s="345"/>
      <c r="K391" s="345"/>
      <c r="L391" s="345"/>
      <c r="M391" s="345"/>
      <c r="N391" s="345"/>
      <c r="O391" s="345"/>
      <c r="P391" s="345"/>
      <c r="Q391" s="345"/>
      <c r="R391" s="345"/>
      <c r="S391" s="345"/>
      <c r="T391" s="345"/>
      <c r="U391" s="345"/>
      <c r="V391" s="345"/>
      <c r="W391" s="536"/>
      <c r="X391" s="345"/>
      <c r="Y391" s="345"/>
      <c r="Z391" s="345"/>
    </row>
    <row r="392" ht="18.75" customHeight="1">
      <c r="A392" s="345"/>
      <c r="B392" s="345"/>
      <c r="C392" s="345"/>
      <c r="D392" s="345"/>
      <c r="E392" s="345"/>
      <c r="F392" s="494"/>
      <c r="G392" s="494"/>
      <c r="H392" s="345"/>
      <c r="I392" s="345"/>
      <c r="J392" s="345"/>
      <c r="K392" s="345"/>
      <c r="L392" s="345"/>
      <c r="M392" s="345"/>
      <c r="N392" s="345"/>
      <c r="O392" s="345"/>
      <c r="P392" s="345"/>
      <c r="Q392" s="345"/>
      <c r="R392" s="345"/>
      <c r="S392" s="345"/>
      <c r="T392" s="345"/>
      <c r="U392" s="345"/>
      <c r="V392" s="345"/>
      <c r="W392" s="536"/>
      <c r="X392" s="345"/>
      <c r="Y392" s="345"/>
      <c r="Z392" s="345"/>
    </row>
    <row r="393" ht="18.75" customHeight="1">
      <c r="A393" s="345"/>
      <c r="B393" s="345"/>
      <c r="C393" s="345"/>
      <c r="D393" s="345"/>
      <c r="E393" s="345"/>
      <c r="F393" s="494"/>
      <c r="G393" s="494"/>
      <c r="H393" s="345"/>
      <c r="I393" s="345"/>
      <c r="J393" s="345"/>
      <c r="K393" s="345"/>
      <c r="L393" s="345"/>
      <c r="M393" s="345"/>
      <c r="N393" s="345"/>
      <c r="O393" s="345"/>
      <c r="P393" s="345"/>
      <c r="Q393" s="345"/>
      <c r="R393" s="345"/>
      <c r="S393" s="345"/>
      <c r="T393" s="345"/>
      <c r="U393" s="345"/>
      <c r="V393" s="345"/>
      <c r="W393" s="536"/>
      <c r="X393" s="345"/>
      <c r="Y393" s="345"/>
      <c r="Z393" s="345"/>
    </row>
    <row r="394" ht="18.75" customHeight="1">
      <c r="A394" s="345"/>
      <c r="B394" s="345"/>
      <c r="C394" s="345"/>
      <c r="D394" s="345"/>
      <c r="E394" s="345"/>
      <c r="F394" s="494"/>
      <c r="G394" s="494"/>
      <c r="H394" s="345"/>
      <c r="I394" s="345"/>
      <c r="J394" s="345"/>
      <c r="K394" s="345"/>
      <c r="L394" s="345"/>
      <c r="M394" s="345"/>
      <c r="N394" s="345"/>
      <c r="O394" s="345"/>
      <c r="P394" s="345"/>
      <c r="Q394" s="345"/>
      <c r="R394" s="345"/>
      <c r="S394" s="345"/>
      <c r="T394" s="345"/>
      <c r="U394" s="345"/>
      <c r="V394" s="345"/>
      <c r="W394" s="536"/>
      <c r="X394" s="345"/>
      <c r="Y394" s="345"/>
      <c r="Z394" s="345"/>
    </row>
    <row r="395" ht="18.75" customHeight="1">
      <c r="A395" s="345"/>
      <c r="B395" s="345"/>
      <c r="C395" s="345"/>
      <c r="D395" s="345"/>
      <c r="E395" s="345"/>
      <c r="F395" s="494"/>
      <c r="G395" s="494"/>
      <c r="H395" s="345"/>
      <c r="I395" s="345"/>
      <c r="J395" s="345"/>
      <c r="K395" s="345"/>
      <c r="L395" s="345"/>
      <c r="M395" s="345"/>
      <c r="N395" s="345"/>
      <c r="O395" s="345"/>
      <c r="P395" s="345"/>
      <c r="Q395" s="345"/>
      <c r="R395" s="345"/>
      <c r="S395" s="345"/>
      <c r="T395" s="345"/>
      <c r="U395" s="345"/>
      <c r="V395" s="345"/>
      <c r="W395" s="536"/>
      <c r="X395" s="345"/>
      <c r="Y395" s="345"/>
      <c r="Z395" s="345"/>
    </row>
    <row r="396" ht="18.75" customHeight="1">
      <c r="A396" s="345"/>
      <c r="B396" s="345"/>
      <c r="C396" s="345"/>
      <c r="D396" s="345"/>
      <c r="E396" s="345"/>
      <c r="F396" s="494"/>
      <c r="G396" s="494"/>
      <c r="H396" s="345"/>
      <c r="I396" s="345"/>
      <c r="J396" s="345"/>
      <c r="K396" s="345"/>
      <c r="L396" s="345"/>
      <c r="M396" s="345"/>
      <c r="N396" s="345"/>
      <c r="O396" s="345"/>
      <c r="P396" s="345"/>
      <c r="Q396" s="345"/>
      <c r="R396" s="345"/>
      <c r="S396" s="345"/>
      <c r="T396" s="345"/>
      <c r="U396" s="345"/>
      <c r="V396" s="345"/>
      <c r="W396" s="536"/>
      <c r="X396" s="345"/>
      <c r="Y396" s="345"/>
      <c r="Z396" s="345"/>
    </row>
    <row r="397" ht="18.75" customHeight="1">
      <c r="A397" s="345"/>
      <c r="B397" s="345"/>
      <c r="C397" s="345"/>
      <c r="D397" s="345"/>
      <c r="E397" s="345"/>
      <c r="F397" s="494"/>
      <c r="G397" s="494"/>
      <c r="H397" s="345"/>
      <c r="I397" s="345"/>
      <c r="J397" s="345"/>
      <c r="K397" s="345"/>
      <c r="L397" s="345"/>
      <c r="M397" s="345"/>
      <c r="N397" s="345"/>
      <c r="O397" s="345"/>
      <c r="P397" s="345"/>
      <c r="Q397" s="345"/>
      <c r="R397" s="345"/>
      <c r="S397" s="345"/>
      <c r="T397" s="345"/>
      <c r="U397" s="345"/>
      <c r="V397" s="345"/>
      <c r="W397" s="536"/>
      <c r="X397" s="345"/>
      <c r="Y397" s="345"/>
      <c r="Z397" s="345"/>
    </row>
    <row r="398" ht="18.75" customHeight="1">
      <c r="A398" s="345"/>
      <c r="B398" s="345"/>
      <c r="C398" s="345"/>
      <c r="D398" s="345"/>
      <c r="E398" s="345"/>
      <c r="F398" s="494"/>
      <c r="G398" s="494"/>
      <c r="H398" s="345"/>
      <c r="I398" s="345"/>
      <c r="J398" s="345"/>
      <c r="K398" s="345"/>
      <c r="L398" s="345"/>
      <c r="M398" s="345"/>
      <c r="N398" s="345"/>
      <c r="O398" s="345"/>
      <c r="P398" s="345"/>
      <c r="Q398" s="345"/>
      <c r="R398" s="345"/>
      <c r="S398" s="345"/>
      <c r="T398" s="345"/>
      <c r="U398" s="345"/>
      <c r="V398" s="345"/>
      <c r="W398" s="536"/>
      <c r="X398" s="345"/>
      <c r="Y398" s="345"/>
      <c r="Z398" s="345"/>
    </row>
    <row r="399" ht="18.75" customHeight="1">
      <c r="A399" s="345"/>
      <c r="B399" s="345"/>
      <c r="C399" s="345"/>
      <c r="D399" s="345"/>
      <c r="E399" s="345"/>
      <c r="F399" s="494"/>
      <c r="G399" s="494"/>
      <c r="H399" s="345"/>
      <c r="I399" s="345"/>
      <c r="J399" s="345"/>
      <c r="K399" s="345"/>
      <c r="L399" s="345"/>
      <c r="M399" s="345"/>
      <c r="N399" s="345"/>
      <c r="O399" s="345"/>
      <c r="P399" s="345"/>
      <c r="Q399" s="345"/>
      <c r="R399" s="345"/>
      <c r="S399" s="345"/>
      <c r="T399" s="345"/>
      <c r="U399" s="345"/>
      <c r="V399" s="345"/>
      <c r="W399" s="536"/>
      <c r="X399" s="345"/>
      <c r="Y399" s="345"/>
      <c r="Z399" s="345"/>
    </row>
    <row r="400" ht="18.75" customHeight="1">
      <c r="A400" s="345"/>
      <c r="B400" s="345"/>
      <c r="C400" s="345"/>
      <c r="D400" s="345"/>
      <c r="E400" s="345"/>
      <c r="F400" s="494"/>
      <c r="G400" s="494"/>
      <c r="H400" s="345"/>
      <c r="I400" s="345"/>
      <c r="J400" s="345"/>
      <c r="K400" s="345"/>
      <c r="L400" s="345"/>
      <c r="M400" s="345"/>
      <c r="N400" s="345"/>
      <c r="O400" s="345"/>
      <c r="P400" s="345"/>
      <c r="Q400" s="345"/>
      <c r="R400" s="345"/>
      <c r="S400" s="345"/>
      <c r="T400" s="345"/>
      <c r="U400" s="345"/>
      <c r="V400" s="345"/>
      <c r="W400" s="536"/>
      <c r="X400" s="345"/>
      <c r="Y400" s="345"/>
      <c r="Z400" s="345"/>
    </row>
    <row r="401" ht="18.75" customHeight="1">
      <c r="A401" s="345"/>
      <c r="B401" s="345"/>
      <c r="C401" s="345"/>
      <c r="D401" s="345"/>
      <c r="E401" s="345"/>
      <c r="F401" s="494"/>
      <c r="G401" s="494"/>
      <c r="H401" s="345"/>
      <c r="I401" s="345"/>
      <c r="J401" s="345"/>
      <c r="K401" s="345"/>
      <c r="L401" s="345"/>
      <c r="M401" s="345"/>
      <c r="N401" s="345"/>
      <c r="O401" s="345"/>
      <c r="P401" s="345"/>
      <c r="Q401" s="345"/>
      <c r="R401" s="345"/>
      <c r="S401" s="345"/>
      <c r="T401" s="345"/>
      <c r="U401" s="345"/>
      <c r="V401" s="345"/>
      <c r="W401" s="536"/>
      <c r="X401" s="345"/>
      <c r="Y401" s="345"/>
      <c r="Z401" s="345"/>
    </row>
    <row r="402" ht="18.75" customHeight="1">
      <c r="A402" s="345"/>
      <c r="B402" s="345"/>
      <c r="C402" s="345"/>
      <c r="D402" s="345"/>
      <c r="E402" s="345"/>
      <c r="F402" s="494"/>
      <c r="G402" s="494"/>
      <c r="H402" s="345"/>
      <c r="I402" s="345"/>
      <c r="J402" s="345"/>
      <c r="K402" s="345"/>
      <c r="L402" s="345"/>
      <c r="M402" s="345"/>
      <c r="N402" s="345"/>
      <c r="O402" s="345"/>
      <c r="P402" s="345"/>
      <c r="Q402" s="345"/>
      <c r="R402" s="345"/>
      <c r="S402" s="345"/>
      <c r="T402" s="345"/>
      <c r="U402" s="345"/>
      <c r="V402" s="345"/>
      <c r="W402" s="536"/>
      <c r="X402" s="345"/>
      <c r="Y402" s="345"/>
      <c r="Z402" s="345"/>
    </row>
    <row r="403" ht="18.75" customHeight="1">
      <c r="A403" s="345"/>
      <c r="B403" s="345"/>
      <c r="C403" s="345"/>
      <c r="D403" s="345"/>
      <c r="E403" s="345"/>
      <c r="F403" s="494"/>
      <c r="G403" s="494"/>
      <c r="H403" s="345"/>
      <c r="I403" s="345"/>
      <c r="J403" s="345"/>
      <c r="K403" s="345"/>
      <c r="L403" s="345"/>
      <c r="M403" s="345"/>
      <c r="N403" s="345"/>
      <c r="O403" s="345"/>
      <c r="P403" s="345"/>
      <c r="Q403" s="345"/>
      <c r="R403" s="345"/>
      <c r="S403" s="345"/>
      <c r="T403" s="345"/>
      <c r="U403" s="345"/>
      <c r="V403" s="345"/>
      <c r="W403" s="536"/>
      <c r="X403" s="345"/>
      <c r="Y403" s="345"/>
      <c r="Z403" s="345"/>
    </row>
    <row r="404" ht="18.75" customHeight="1">
      <c r="A404" s="345"/>
      <c r="B404" s="345"/>
      <c r="C404" s="345"/>
      <c r="D404" s="345"/>
      <c r="E404" s="345"/>
      <c r="F404" s="494"/>
      <c r="G404" s="494"/>
      <c r="H404" s="345"/>
      <c r="I404" s="345"/>
      <c r="J404" s="345"/>
      <c r="K404" s="345"/>
      <c r="L404" s="345"/>
      <c r="M404" s="345"/>
      <c r="N404" s="345"/>
      <c r="O404" s="345"/>
      <c r="P404" s="345"/>
      <c r="Q404" s="345"/>
      <c r="R404" s="345"/>
      <c r="S404" s="345"/>
      <c r="T404" s="345"/>
      <c r="U404" s="345"/>
      <c r="V404" s="345"/>
      <c r="W404" s="536"/>
      <c r="X404" s="345"/>
      <c r="Y404" s="345"/>
      <c r="Z404" s="345"/>
    </row>
    <row r="405" ht="18.75" customHeight="1">
      <c r="A405" s="345"/>
      <c r="B405" s="345"/>
      <c r="C405" s="345"/>
      <c r="D405" s="345"/>
      <c r="E405" s="345"/>
      <c r="F405" s="494"/>
      <c r="G405" s="494"/>
      <c r="H405" s="345"/>
      <c r="I405" s="345"/>
      <c r="J405" s="345"/>
      <c r="K405" s="345"/>
      <c r="L405" s="345"/>
      <c r="M405" s="345"/>
      <c r="N405" s="345"/>
      <c r="O405" s="345"/>
      <c r="P405" s="345"/>
      <c r="Q405" s="345"/>
      <c r="R405" s="345"/>
      <c r="S405" s="345"/>
      <c r="T405" s="345"/>
      <c r="U405" s="345"/>
      <c r="V405" s="345"/>
      <c r="W405" s="536"/>
      <c r="X405" s="345"/>
      <c r="Y405" s="345"/>
      <c r="Z405" s="345"/>
    </row>
    <row r="406" ht="18.75" customHeight="1">
      <c r="A406" s="345"/>
      <c r="B406" s="345"/>
      <c r="C406" s="345"/>
      <c r="D406" s="345"/>
      <c r="E406" s="345"/>
      <c r="F406" s="494"/>
      <c r="G406" s="494"/>
      <c r="H406" s="345"/>
      <c r="I406" s="345"/>
      <c r="J406" s="345"/>
      <c r="K406" s="345"/>
      <c r="L406" s="345"/>
      <c r="M406" s="345"/>
      <c r="N406" s="345"/>
      <c r="O406" s="345"/>
      <c r="P406" s="345"/>
      <c r="Q406" s="345"/>
      <c r="R406" s="345"/>
      <c r="S406" s="345"/>
      <c r="T406" s="345"/>
      <c r="U406" s="345"/>
      <c r="V406" s="345"/>
      <c r="W406" s="536"/>
      <c r="X406" s="345"/>
      <c r="Y406" s="345"/>
      <c r="Z406" s="345"/>
    </row>
    <row r="407" ht="18.75" customHeight="1">
      <c r="A407" s="345"/>
      <c r="B407" s="345"/>
      <c r="C407" s="345"/>
      <c r="D407" s="345"/>
      <c r="E407" s="345"/>
      <c r="F407" s="494"/>
      <c r="G407" s="494"/>
      <c r="H407" s="345"/>
      <c r="I407" s="345"/>
      <c r="J407" s="345"/>
      <c r="K407" s="345"/>
      <c r="L407" s="345"/>
      <c r="M407" s="345"/>
      <c r="N407" s="345"/>
      <c r="O407" s="345"/>
      <c r="P407" s="345"/>
      <c r="Q407" s="345"/>
      <c r="R407" s="345"/>
      <c r="S407" s="345"/>
      <c r="T407" s="345"/>
      <c r="U407" s="345"/>
      <c r="V407" s="345"/>
      <c r="W407" s="536"/>
      <c r="X407" s="345"/>
      <c r="Y407" s="345"/>
      <c r="Z407" s="345"/>
    </row>
    <row r="408" ht="18.75" customHeight="1">
      <c r="A408" s="345"/>
      <c r="B408" s="345"/>
      <c r="C408" s="345"/>
      <c r="D408" s="345"/>
      <c r="E408" s="345"/>
      <c r="F408" s="494"/>
      <c r="G408" s="494"/>
      <c r="H408" s="345"/>
      <c r="I408" s="345"/>
      <c r="J408" s="345"/>
      <c r="K408" s="345"/>
      <c r="L408" s="345"/>
      <c r="M408" s="345"/>
      <c r="N408" s="345"/>
      <c r="O408" s="345"/>
      <c r="P408" s="345"/>
      <c r="Q408" s="345"/>
      <c r="R408" s="345"/>
      <c r="S408" s="345"/>
      <c r="T408" s="345"/>
      <c r="U408" s="345"/>
      <c r="V408" s="345"/>
      <c r="W408" s="536"/>
      <c r="X408" s="345"/>
      <c r="Y408" s="345"/>
      <c r="Z408" s="345"/>
    </row>
    <row r="409" ht="18.75" customHeight="1">
      <c r="A409" s="345"/>
      <c r="B409" s="345"/>
      <c r="C409" s="345"/>
      <c r="D409" s="345"/>
      <c r="E409" s="345"/>
      <c r="F409" s="494"/>
      <c r="G409" s="494"/>
      <c r="H409" s="345"/>
      <c r="I409" s="345"/>
      <c r="J409" s="345"/>
      <c r="K409" s="345"/>
      <c r="L409" s="345"/>
      <c r="M409" s="345"/>
      <c r="N409" s="345"/>
      <c r="O409" s="345"/>
      <c r="P409" s="345"/>
      <c r="Q409" s="345"/>
      <c r="R409" s="345"/>
      <c r="S409" s="345"/>
      <c r="T409" s="345"/>
      <c r="U409" s="345"/>
      <c r="V409" s="345"/>
      <c r="W409" s="536"/>
      <c r="X409" s="345"/>
      <c r="Y409" s="345"/>
      <c r="Z409" s="345"/>
    </row>
    <row r="410" ht="18.75" customHeight="1">
      <c r="A410" s="345"/>
      <c r="B410" s="345"/>
      <c r="C410" s="345"/>
      <c r="D410" s="345"/>
      <c r="E410" s="345"/>
      <c r="F410" s="494"/>
      <c r="G410" s="494"/>
      <c r="H410" s="345"/>
      <c r="I410" s="345"/>
      <c r="J410" s="345"/>
      <c r="K410" s="345"/>
      <c r="L410" s="345"/>
      <c r="M410" s="345"/>
      <c r="N410" s="345"/>
      <c r="O410" s="345"/>
      <c r="P410" s="345"/>
      <c r="Q410" s="345"/>
      <c r="R410" s="345"/>
      <c r="S410" s="345"/>
      <c r="T410" s="345"/>
      <c r="U410" s="345"/>
      <c r="V410" s="345"/>
      <c r="W410" s="536"/>
      <c r="X410" s="345"/>
      <c r="Y410" s="345"/>
      <c r="Z410" s="345"/>
    </row>
    <row r="411" ht="18.75" customHeight="1">
      <c r="A411" s="345"/>
      <c r="B411" s="345"/>
      <c r="C411" s="345"/>
      <c r="D411" s="345"/>
      <c r="E411" s="345"/>
      <c r="F411" s="494"/>
      <c r="G411" s="494"/>
      <c r="H411" s="345"/>
      <c r="I411" s="345"/>
      <c r="J411" s="345"/>
      <c r="K411" s="345"/>
      <c r="L411" s="345"/>
      <c r="M411" s="345"/>
      <c r="N411" s="345"/>
      <c r="O411" s="345"/>
      <c r="P411" s="345"/>
      <c r="Q411" s="345"/>
      <c r="R411" s="345"/>
      <c r="S411" s="345"/>
      <c r="T411" s="345"/>
      <c r="U411" s="345"/>
      <c r="V411" s="345"/>
      <c r="W411" s="536"/>
      <c r="X411" s="345"/>
      <c r="Y411" s="345"/>
      <c r="Z411" s="345"/>
    </row>
    <row r="412" ht="18.75" customHeight="1">
      <c r="A412" s="345"/>
      <c r="B412" s="345"/>
      <c r="C412" s="345"/>
      <c r="D412" s="345"/>
      <c r="E412" s="345"/>
      <c r="F412" s="494"/>
      <c r="G412" s="494"/>
      <c r="H412" s="345"/>
      <c r="I412" s="345"/>
      <c r="J412" s="345"/>
      <c r="K412" s="345"/>
      <c r="L412" s="345"/>
      <c r="M412" s="345"/>
      <c r="N412" s="345"/>
      <c r="O412" s="345"/>
      <c r="P412" s="345"/>
      <c r="Q412" s="345"/>
      <c r="R412" s="345"/>
      <c r="S412" s="345"/>
      <c r="T412" s="345"/>
      <c r="U412" s="345"/>
      <c r="V412" s="345"/>
      <c r="W412" s="536"/>
      <c r="X412" s="345"/>
      <c r="Y412" s="345"/>
      <c r="Z412" s="345"/>
    </row>
    <row r="413" ht="18.75" customHeight="1">
      <c r="A413" s="345"/>
      <c r="B413" s="345"/>
      <c r="C413" s="345"/>
      <c r="D413" s="345"/>
      <c r="E413" s="345"/>
      <c r="F413" s="494"/>
      <c r="G413" s="494"/>
      <c r="H413" s="345"/>
      <c r="I413" s="345"/>
      <c r="J413" s="345"/>
      <c r="K413" s="345"/>
      <c r="L413" s="345"/>
      <c r="M413" s="345"/>
      <c r="N413" s="345"/>
      <c r="O413" s="345"/>
      <c r="P413" s="345"/>
      <c r="Q413" s="345"/>
      <c r="R413" s="345"/>
      <c r="S413" s="345"/>
      <c r="T413" s="345"/>
      <c r="U413" s="345"/>
      <c r="V413" s="345"/>
      <c r="W413" s="536"/>
      <c r="X413" s="345"/>
      <c r="Y413" s="345"/>
      <c r="Z413" s="345"/>
    </row>
    <row r="414" ht="18.75" customHeight="1">
      <c r="A414" s="345"/>
      <c r="B414" s="345"/>
      <c r="C414" s="345"/>
      <c r="D414" s="345"/>
      <c r="E414" s="345"/>
      <c r="F414" s="494"/>
      <c r="G414" s="494"/>
      <c r="H414" s="345"/>
      <c r="I414" s="345"/>
      <c r="J414" s="345"/>
      <c r="K414" s="345"/>
      <c r="L414" s="345"/>
      <c r="M414" s="345"/>
      <c r="N414" s="345"/>
      <c r="O414" s="345"/>
      <c r="P414" s="345"/>
      <c r="Q414" s="345"/>
      <c r="R414" s="345"/>
      <c r="S414" s="345"/>
      <c r="T414" s="345"/>
      <c r="U414" s="345"/>
      <c r="V414" s="345"/>
      <c r="W414" s="536"/>
      <c r="X414" s="345"/>
      <c r="Y414" s="345"/>
      <c r="Z414" s="345"/>
    </row>
    <row r="415" ht="18.75" customHeight="1">
      <c r="A415" s="345"/>
      <c r="B415" s="345"/>
      <c r="C415" s="345"/>
      <c r="D415" s="345"/>
      <c r="E415" s="345"/>
      <c r="F415" s="494"/>
      <c r="G415" s="494"/>
      <c r="H415" s="345"/>
      <c r="I415" s="345"/>
      <c r="J415" s="345"/>
      <c r="K415" s="345"/>
      <c r="L415" s="345"/>
      <c r="M415" s="345"/>
      <c r="N415" s="345"/>
      <c r="O415" s="345"/>
      <c r="P415" s="345"/>
      <c r="Q415" s="345"/>
      <c r="R415" s="345"/>
      <c r="S415" s="345"/>
      <c r="T415" s="345"/>
      <c r="U415" s="345"/>
      <c r="V415" s="345"/>
      <c r="W415" s="536"/>
      <c r="X415" s="345"/>
      <c r="Y415" s="345"/>
      <c r="Z415" s="345"/>
    </row>
    <row r="416" ht="18.75" customHeight="1">
      <c r="A416" s="345"/>
      <c r="B416" s="345"/>
      <c r="C416" s="345"/>
      <c r="D416" s="345"/>
      <c r="E416" s="345"/>
      <c r="F416" s="494"/>
      <c r="G416" s="494"/>
      <c r="H416" s="345"/>
      <c r="I416" s="345"/>
      <c r="J416" s="345"/>
      <c r="K416" s="345"/>
      <c r="L416" s="345"/>
      <c r="M416" s="345"/>
      <c r="N416" s="345"/>
      <c r="O416" s="345"/>
      <c r="P416" s="345"/>
      <c r="Q416" s="345"/>
      <c r="R416" s="345"/>
      <c r="S416" s="345"/>
      <c r="T416" s="345"/>
      <c r="U416" s="345"/>
      <c r="V416" s="345"/>
      <c r="W416" s="536"/>
      <c r="X416" s="345"/>
      <c r="Y416" s="345"/>
      <c r="Z416" s="345"/>
    </row>
    <row r="417" ht="18.75" customHeight="1">
      <c r="A417" s="345"/>
      <c r="B417" s="345"/>
      <c r="C417" s="345"/>
      <c r="D417" s="345"/>
      <c r="E417" s="345"/>
      <c r="F417" s="494"/>
      <c r="G417" s="494"/>
      <c r="H417" s="345"/>
      <c r="I417" s="345"/>
      <c r="J417" s="345"/>
      <c r="K417" s="345"/>
      <c r="L417" s="345"/>
      <c r="M417" s="345"/>
      <c r="N417" s="345"/>
      <c r="O417" s="345"/>
      <c r="P417" s="345"/>
      <c r="Q417" s="345"/>
      <c r="R417" s="345"/>
      <c r="S417" s="345"/>
      <c r="T417" s="345"/>
      <c r="U417" s="345"/>
      <c r="V417" s="345"/>
      <c r="W417" s="536"/>
      <c r="X417" s="345"/>
      <c r="Y417" s="345"/>
      <c r="Z417" s="345"/>
    </row>
    <row r="418" ht="18.75" customHeight="1">
      <c r="A418" s="345"/>
      <c r="B418" s="345"/>
      <c r="C418" s="345"/>
      <c r="D418" s="345"/>
      <c r="E418" s="345"/>
      <c r="F418" s="494"/>
      <c r="G418" s="494"/>
      <c r="H418" s="345"/>
      <c r="I418" s="345"/>
      <c r="J418" s="345"/>
      <c r="K418" s="345"/>
      <c r="L418" s="345"/>
      <c r="M418" s="345"/>
      <c r="N418" s="345"/>
      <c r="O418" s="345"/>
      <c r="P418" s="345"/>
      <c r="Q418" s="345"/>
      <c r="R418" s="345"/>
      <c r="S418" s="345"/>
      <c r="T418" s="345"/>
      <c r="U418" s="345"/>
      <c r="V418" s="345"/>
      <c r="W418" s="536"/>
      <c r="X418" s="345"/>
      <c r="Y418" s="345"/>
      <c r="Z418" s="345"/>
    </row>
    <row r="419" ht="18.75" customHeight="1">
      <c r="A419" s="345"/>
      <c r="B419" s="345"/>
      <c r="C419" s="345"/>
      <c r="D419" s="345"/>
      <c r="E419" s="345"/>
      <c r="F419" s="494"/>
      <c r="G419" s="494"/>
      <c r="H419" s="345"/>
      <c r="I419" s="345"/>
      <c r="J419" s="345"/>
      <c r="K419" s="345"/>
      <c r="L419" s="345"/>
      <c r="M419" s="345"/>
      <c r="N419" s="345"/>
      <c r="O419" s="345"/>
      <c r="P419" s="345"/>
      <c r="Q419" s="345"/>
      <c r="R419" s="345"/>
      <c r="S419" s="345"/>
      <c r="T419" s="345"/>
      <c r="U419" s="345"/>
      <c r="V419" s="345"/>
      <c r="W419" s="536"/>
      <c r="X419" s="345"/>
      <c r="Y419" s="345"/>
      <c r="Z419" s="345"/>
    </row>
    <row r="420" ht="18.75" customHeight="1">
      <c r="A420" s="345"/>
      <c r="B420" s="345"/>
      <c r="C420" s="345"/>
      <c r="D420" s="345"/>
      <c r="E420" s="345"/>
      <c r="F420" s="494"/>
      <c r="G420" s="494"/>
      <c r="H420" s="345"/>
      <c r="I420" s="345"/>
      <c r="J420" s="345"/>
      <c r="K420" s="345"/>
      <c r="L420" s="345"/>
      <c r="M420" s="345"/>
      <c r="N420" s="345"/>
      <c r="O420" s="345"/>
      <c r="P420" s="345"/>
      <c r="Q420" s="345"/>
      <c r="R420" s="345"/>
      <c r="S420" s="345"/>
      <c r="T420" s="345"/>
      <c r="U420" s="345"/>
      <c r="V420" s="345"/>
      <c r="W420" s="536"/>
      <c r="X420" s="345"/>
      <c r="Y420" s="345"/>
      <c r="Z420" s="345"/>
    </row>
    <row r="421" ht="18.75" customHeight="1">
      <c r="A421" s="345"/>
      <c r="B421" s="345"/>
      <c r="C421" s="345"/>
      <c r="D421" s="345"/>
      <c r="E421" s="345"/>
      <c r="F421" s="494"/>
      <c r="G421" s="494"/>
      <c r="H421" s="345"/>
      <c r="I421" s="345"/>
      <c r="J421" s="345"/>
      <c r="K421" s="345"/>
      <c r="L421" s="345"/>
      <c r="M421" s="345"/>
      <c r="N421" s="345"/>
      <c r="O421" s="345"/>
      <c r="P421" s="345"/>
      <c r="Q421" s="345"/>
      <c r="R421" s="345"/>
      <c r="S421" s="345"/>
      <c r="T421" s="345"/>
      <c r="U421" s="345"/>
      <c r="V421" s="345"/>
      <c r="W421" s="536"/>
      <c r="X421" s="345"/>
      <c r="Y421" s="345"/>
      <c r="Z421" s="345"/>
    </row>
    <row r="422" ht="18.75" customHeight="1">
      <c r="A422" s="345"/>
      <c r="B422" s="345"/>
      <c r="C422" s="345"/>
      <c r="D422" s="345"/>
      <c r="E422" s="345"/>
      <c r="F422" s="494"/>
      <c r="G422" s="494"/>
      <c r="H422" s="345"/>
      <c r="I422" s="345"/>
      <c r="J422" s="345"/>
      <c r="K422" s="345"/>
      <c r="L422" s="345"/>
      <c r="M422" s="345"/>
      <c r="N422" s="345"/>
      <c r="O422" s="345"/>
      <c r="P422" s="345"/>
      <c r="Q422" s="345"/>
      <c r="R422" s="345"/>
      <c r="S422" s="345"/>
      <c r="T422" s="345"/>
      <c r="U422" s="345"/>
      <c r="V422" s="345"/>
      <c r="W422" s="536"/>
      <c r="X422" s="345"/>
      <c r="Y422" s="345"/>
      <c r="Z422" s="345"/>
    </row>
    <row r="423" ht="18.75" customHeight="1">
      <c r="A423" s="345"/>
      <c r="B423" s="345"/>
      <c r="C423" s="345"/>
      <c r="D423" s="345"/>
      <c r="E423" s="345"/>
      <c r="F423" s="494"/>
      <c r="G423" s="494"/>
      <c r="H423" s="345"/>
      <c r="I423" s="345"/>
      <c r="J423" s="345"/>
      <c r="K423" s="345"/>
      <c r="L423" s="345"/>
      <c r="M423" s="345"/>
      <c r="N423" s="345"/>
      <c r="O423" s="345"/>
      <c r="P423" s="345"/>
      <c r="Q423" s="345"/>
      <c r="R423" s="345"/>
      <c r="S423" s="345"/>
      <c r="T423" s="345"/>
      <c r="U423" s="345"/>
      <c r="V423" s="345"/>
      <c r="W423" s="536"/>
      <c r="X423" s="345"/>
      <c r="Y423" s="345"/>
      <c r="Z423" s="345"/>
    </row>
    <row r="424" ht="18.75" customHeight="1">
      <c r="A424" s="345"/>
      <c r="B424" s="345"/>
      <c r="C424" s="345"/>
      <c r="D424" s="345"/>
      <c r="E424" s="345"/>
      <c r="F424" s="494"/>
      <c r="G424" s="494"/>
      <c r="H424" s="345"/>
      <c r="I424" s="345"/>
      <c r="J424" s="345"/>
      <c r="K424" s="345"/>
      <c r="L424" s="345"/>
      <c r="M424" s="345"/>
      <c r="N424" s="345"/>
      <c r="O424" s="345"/>
      <c r="P424" s="345"/>
      <c r="Q424" s="345"/>
      <c r="R424" s="345"/>
      <c r="S424" s="345"/>
      <c r="T424" s="345"/>
      <c r="U424" s="345"/>
      <c r="V424" s="345"/>
      <c r="W424" s="536"/>
      <c r="X424" s="345"/>
      <c r="Y424" s="345"/>
      <c r="Z424" s="345"/>
    </row>
    <row r="425" ht="18.75" customHeight="1">
      <c r="A425" s="345"/>
      <c r="B425" s="345"/>
      <c r="C425" s="345"/>
      <c r="D425" s="345"/>
      <c r="E425" s="345"/>
      <c r="F425" s="494"/>
      <c r="G425" s="494"/>
      <c r="H425" s="345"/>
      <c r="I425" s="345"/>
      <c r="J425" s="345"/>
      <c r="K425" s="345"/>
      <c r="L425" s="345"/>
      <c r="M425" s="345"/>
      <c r="N425" s="345"/>
      <c r="O425" s="345"/>
      <c r="P425" s="345"/>
      <c r="Q425" s="345"/>
      <c r="R425" s="345"/>
      <c r="S425" s="345"/>
      <c r="T425" s="345"/>
      <c r="U425" s="345"/>
      <c r="V425" s="345"/>
      <c r="W425" s="536"/>
      <c r="X425" s="345"/>
      <c r="Y425" s="345"/>
      <c r="Z425" s="345"/>
    </row>
    <row r="426" ht="18.75" customHeight="1">
      <c r="A426" s="345"/>
      <c r="B426" s="345"/>
      <c r="C426" s="345"/>
      <c r="D426" s="345"/>
      <c r="E426" s="345"/>
      <c r="F426" s="494"/>
      <c r="G426" s="494"/>
      <c r="H426" s="345"/>
      <c r="I426" s="345"/>
      <c r="J426" s="345"/>
      <c r="K426" s="345"/>
      <c r="L426" s="345"/>
      <c r="M426" s="345"/>
      <c r="N426" s="345"/>
      <c r="O426" s="345"/>
      <c r="P426" s="345"/>
      <c r="Q426" s="345"/>
      <c r="R426" s="345"/>
      <c r="S426" s="345"/>
      <c r="T426" s="345"/>
      <c r="U426" s="345"/>
      <c r="V426" s="345"/>
      <c r="W426" s="536"/>
      <c r="X426" s="345"/>
      <c r="Y426" s="345"/>
      <c r="Z426" s="345"/>
    </row>
    <row r="427" ht="18.75" customHeight="1">
      <c r="A427" s="345"/>
      <c r="B427" s="345"/>
      <c r="C427" s="345"/>
      <c r="D427" s="345"/>
      <c r="E427" s="345"/>
      <c r="F427" s="494"/>
      <c r="G427" s="494"/>
      <c r="H427" s="345"/>
      <c r="I427" s="345"/>
      <c r="J427" s="345"/>
      <c r="K427" s="345"/>
      <c r="L427" s="345"/>
      <c r="M427" s="345"/>
      <c r="N427" s="345"/>
      <c r="O427" s="345"/>
      <c r="P427" s="345"/>
      <c r="Q427" s="345"/>
      <c r="R427" s="345"/>
      <c r="S427" s="345"/>
      <c r="T427" s="345"/>
      <c r="U427" s="345"/>
      <c r="V427" s="345"/>
      <c r="W427" s="536"/>
      <c r="X427" s="345"/>
      <c r="Y427" s="345"/>
      <c r="Z427" s="345"/>
    </row>
    <row r="428" ht="18.75" customHeight="1">
      <c r="A428" s="345"/>
      <c r="B428" s="345"/>
      <c r="C428" s="345"/>
      <c r="D428" s="345"/>
      <c r="E428" s="345"/>
      <c r="F428" s="494"/>
      <c r="G428" s="494"/>
      <c r="H428" s="345"/>
      <c r="I428" s="345"/>
      <c r="J428" s="345"/>
      <c r="K428" s="345"/>
      <c r="L428" s="345"/>
      <c r="M428" s="345"/>
      <c r="N428" s="345"/>
      <c r="O428" s="345"/>
      <c r="P428" s="345"/>
      <c r="Q428" s="345"/>
      <c r="R428" s="345"/>
      <c r="S428" s="345"/>
      <c r="T428" s="345"/>
      <c r="U428" s="345"/>
      <c r="V428" s="345"/>
      <c r="W428" s="536"/>
      <c r="X428" s="345"/>
      <c r="Y428" s="345"/>
      <c r="Z428" s="345"/>
    </row>
    <row r="429" ht="18.75" customHeight="1">
      <c r="A429" s="345"/>
      <c r="B429" s="345"/>
      <c r="C429" s="345"/>
      <c r="D429" s="345"/>
      <c r="E429" s="345"/>
      <c r="F429" s="494"/>
      <c r="G429" s="494"/>
      <c r="H429" s="345"/>
      <c r="I429" s="345"/>
      <c r="J429" s="345"/>
      <c r="K429" s="345"/>
      <c r="L429" s="345"/>
      <c r="M429" s="345"/>
      <c r="N429" s="345"/>
      <c r="O429" s="345"/>
      <c r="P429" s="345"/>
      <c r="Q429" s="345"/>
      <c r="R429" s="345"/>
      <c r="S429" s="345"/>
      <c r="T429" s="345"/>
      <c r="U429" s="345"/>
      <c r="V429" s="345"/>
      <c r="W429" s="536"/>
      <c r="X429" s="345"/>
      <c r="Y429" s="345"/>
      <c r="Z429" s="345"/>
    </row>
    <row r="430" ht="18.75" customHeight="1">
      <c r="A430" s="345"/>
      <c r="B430" s="345"/>
      <c r="C430" s="345"/>
      <c r="D430" s="345"/>
      <c r="E430" s="345"/>
      <c r="F430" s="494"/>
      <c r="G430" s="494"/>
      <c r="H430" s="345"/>
      <c r="I430" s="345"/>
      <c r="J430" s="345"/>
      <c r="K430" s="345"/>
      <c r="L430" s="345"/>
      <c r="M430" s="345"/>
      <c r="N430" s="345"/>
      <c r="O430" s="345"/>
      <c r="P430" s="345"/>
      <c r="Q430" s="345"/>
      <c r="R430" s="345"/>
      <c r="S430" s="345"/>
      <c r="T430" s="345"/>
      <c r="U430" s="345"/>
      <c r="V430" s="345"/>
      <c r="W430" s="536"/>
      <c r="X430" s="345"/>
      <c r="Y430" s="345"/>
      <c r="Z430" s="345"/>
    </row>
    <row r="431" ht="18.75" customHeight="1">
      <c r="A431" s="345"/>
      <c r="B431" s="345"/>
      <c r="C431" s="345"/>
      <c r="D431" s="345"/>
      <c r="E431" s="345"/>
      <c r="F431" s="494"/>
      <c r="G431" s="494"/>
      <c r="H431" s="345"/>
      <c r="I431" s="345"/>
      <c r="J431" s="345"/>
      <c r="K431" s="345"/>
      <c r="L431" s="345"/>
      <c r="M431" s="345"/>
      <c r="N431" s="345"/>
      <c r="O431" s="345"/>
      <c r="P431" s="345"/>
      <c r="Q431" s="345"/>
      <c r="R431" s="345"/>
      <c r="S431" s="345"/>
      <c r="T431" s="345"/>
      <c r="U431" s="345"/>
      <c r="V431" s="345"/>
      <c r="W431" s="536"/>
      <c r="X431" s="345"/>
      <c r="Y431" s="345"/>
      <c r="Z431" s="345"/>
    </row>
    <row r="432" ht="18.75" customHeight="1">
      <c r="A432" s="345"/>
      <c r="B432" s="345"/>
      <c r="C432" s="345"/>
      <c r="D432" s="345"/>
      <c r="E432" s="345"/>
      <c r="F432" s="494"/>
      <c r="G432" s="494"/>
      <c r="H432" s="345"/>
      <c r="I432" s="345"/>
      <c r="J432" s="345"/>
      <c r="K432" s="345"/>
      <c r="L432" s="345"/>
      <c r="M432" s="345"/>
      <c r="N432" s="345"/>
      <c r="O432" s="345"/>
      <c r="P432" s="345"/>
      <c r="Q432" s="345"/>
      <c r="R432" s="345"/>
      <c r="S432" s="345"/>
      <c r="T432" s="345"/>
      <c r="U432" s="345"/>
      <c r="V432" s="345"/>
      <c r="W432" s="536"/>
      <c r="X432" s="345"/>
      <c r="Y432" s="345"/>
      <c r="Z432" s="345"/>
    </row>
    <row r="433" ht="18.75" customHeight="1">
      <c r="A433" s="345"/>
      <c r="B433" s="345"/>
      <c r="C433" s="345"/>
      <c r="D433" s="345"/>
      <c r="E433" s="345"/>
      <c r="F433" s="494"/>
      <c r="G433" s="494"/>
      <c r="H433" s="345"/>
      <c r="I433" s="345"/>
      <c r="J433" s="345"/>
      <c r="K433" s="345"/>
      <c r="L433" s="345"/>
      <c r="M433" s="345"/>
      <c r="N433" s="345"/>
      <c r="O433" s="345"/>
      <c r="P433" s="345"/>
      <c r="Q433" s="345"/>
      <c r="R433" s="345"/>
      <c r="S433" s="345"/>
      <c r="T433" s="345"/>
      <c r="U433" s="345"/>
      <c r="V433" s="345"/>
      <c r="W433" s="536"/>
      <c r="X433" s="345"/>
      <c r="Y433" s="345"/>
      <c r="Z433" s="345"/>
    </row>
    <row r="434" ht="18.75" customHeight="1">
      <c r="A434" s="345"/>
      <c r="B434" s="345"/>
      <c r="C434" s="345"/>
      <c r="D434" s="345"/>
      <c r="E434" s="345"/>
      <c r="F434" s="494"/>
      <c r="G434" s="494"/>
      <c r="H434" s="345"/>
      <c r="I434" s="345"/>
      <c r="J434" s="345"/>
      <c r="K434" s="345"/>
      <c r="L434" s="345"/>
      <c r="M434" s="345"/>
      <c r="N434" s="345"/>
      <c r="O434" s="345"/>
      <c r="P434" s="345"/>
      <c r="Q434" s="345"/>
      <c r="R434" s="345"/>
      <c r="S434" s="345"/>
      <c r="T434" s="345"/>
      <c r="U434" s="345"/>
      <c r="V434" s="345"/>
      <c r="W434" s="536"/>
      <c r="X434" s="345"/>
      <c r="Y434" s="345"/>
      <c r="Z434" s="345"/>
    </row>
    <row r="435" ht="18.75" customHeight="1">
      <c r="A435" s="345"/>
      <c r="B435" s="345"/>
      <c r="C435" s="345"/>
      <c r="D435" s="345"/>
      <c r="E435" s="345"/>
      <c r="F435" s="494"/>
      <c r="G435" s="494"/>
      <c r="H435" s="345"/>
      <c r="I435" s="345"/>
      <c r="J435" s="345"/>
      <c r="K435" s="345"/>
      <c r="L435" s="345"/>
      <c r="M435" s="345"/>
      <c r="N435" s="345"/>
      <c r="O435" s="345"/>
      <c r="P435" s="345"/>
      <c r="Q435" s="345"/>
      <c r="R435" s="345"/>
      <c r="S435" s="345"/>
      <c r="T435" s="345"/>
      <c r="U435" s="345"/>
      <c r="V435" s="345"/>
      <c r="W435" s="536"/>
      <c r="X435" s="345"/>
      <c r="Y435" s="345"/>
      <c r="Z435" s="345"/>
    </row>
    <row r="436" ht="18.75" customHeight="1">
      <c r="A436" s="345"/>
      <c r="B436" s="345"/>
      <c r="C436" s="345"/>
      <c r="D436" s="345"/>
      <c r="E436" s="345"/>
      <c r="F436" s="494"/>
      <c r="G436" s="494"/>
      <c r="H436" s="345"/>
      <c r="I436" s="345"/>
      <c r="J436" s="345"/>
      <c r="K436" s="345"/>
      <c r="L436" s="345"/>
      <c r="M436" s="345"/>
      <c r="N436" s="345"/>
      <c r="O436" s="345"/>
      <c r="P436" s="345"/>
      <c r="Q436" s="345"/>
      <c r="R436" s="345"/>
      <c r="S436" s="345"/>
      <c r="T436" s="345"/>
      <c r="U436" s="345"/>
      <c r="V436" s="345"/>
      <c r="W436" s="536"/>
      <c r="X436" s="345"/>
      <c r="Y436" s="345"/>
      <c r="Z436" s="345"/>
    </row>
    <row r="437" ht="18.75" customHeight="1">
      <c r="A437" s="345"/>
      <c r="B437" s="345"/>
      <c r="C437" s="345"/>
      <c r="D437" s="345"/>
      <c r="E437" s="345"/>
      <c r="F437" s="494"/>
      <c r="G437" s="494"/>
      <c r="H437" s="345"/>
      <c r="I437" s="345"/>
      <c r="J437" s="345"/>
      <c r="K437" s="345"/>
      <c r="L437" s="345"/>
      <c r="M437" s="345"/>
      <c r="N437" s="345"/>
      <c r="O437" s="345"/>
      <c r="P437" s="345"/>
      <c r="Q437" s="345"/>
      <c r="R437" s="345"/>
      <c r="S437" s="345"/>
      <c r="T437" s="345"/>
      <c r="U437" s="345"/>
      <c r="V437" s="345"/>
      <c r="W437" s="536"/>
      <c r="X437" s="345"/>
      <c r="Y437" s="345"/>
      <c r="Z437" s="345"/>
    </row>
    <row r="438" ht="18.75" customHeight="1">
      <c r="A438" s="345"/>
      <c r="B438" s="345"/>
      <c r="C438" s="345"/>
      <c r="D438" s="345"/>
      <c r="E438" s="345"/>
      <c r="F438" s="494"/>
      <c r="G438" s="494"/>
      <c r="H438" s="345"/>
      <c r="I438" s="345"/>
      <c r="J438" s="345"/>
      <c r="K438" s="345"/>
      <c r="L438" s="345"/>
      <c r="M438" s="345"/>
      <c r="N438" s="345"/>
      <c r="O438" s="345"/>
      <c r="P438" s="345"/>
      <c r="Q438" s="345"/>
      <c r="R438" s="345"/>
      <c r="S438" s="345"/>
      <c r="T438" s="345"/>
      <c r="U438" s="345"/>
      <c r="V438" s="345"/>
      <c r="W438" s="536"/>
      <c r="X438" s="345"/>
      <c r="Y438" s="345"/>
      <c r="Z438" s="345"/>
    </row>
    <row r="439" ht="18.75" customHeight="1">
      <c r="A439" s="345"/>
      <c r="B439" s="345"/>
      <c r="C439" s="345"/>
      <c r="D439" s="345"/>
      <c r="E439" s="345"/>
      <c r="F439" s="494"/>
      <c r="G439" s="494"/>
      <c r="H439" s="345"/>
      <c r="I439" s="345"/>
      <c r="J439" s="345"/>
      <c r="K439" s="345"/>
      <c r="L439" s="345"/>
      <c r="M439" s="345"/>
      <c r="N439" s="345"/>
      <c r="O439" s="345"/>
      <c r="P439" s="345"/>
      <c r="Q439" s="345"/>
      <c r="R439" s="345"/>
      <c r="S439" s="345"/>
      <c r="T439" s="345"/>
      <c r="U439" s="345"/>
      <c r="V439" s="345"/>
      <c r="W439" s="536"/>
      <c r="X439" s="345"/>
      <c r="Y439" s="345"/>
      <c r="Z439" s="345"/>
    </row>
    <row r="440" ht="18.75" customHeight="1">
      <c r="A440" s="345"/>
      <c r="B440" s="345"/>
      <c r="C440" s="345"/>
      <c r="D440" s="345"/>
      <c r="E440" s="345"/>
      <c r="F440" s="494"/>
      <c r="G440" s="494"/>
      <c r="H440" s="345"/>
      <c r="I440" s="345"/>
      <c r="J440" s="345"/>
      <c r="K440" s="345"/>
      <c r="L440" s="345"/>
      <c r="M440" s="345"/>
      <c r="N440" s="345"/>
      <c r="O440" s="345"/>
      <c r="P440" s="345"/>
      <c r="Q440" s="345"/>
      <c r="R440" s="345"/>
      <c r="S440" s="345"/>
      <c r="T440" s="345"/>
      <c r="U440" s="345"/>
      <c r="V440" s="345"/>
      <c r="W440" s="536"/>
      <c r="X440" s="345"/>
      <c r="Y440" s="345"/>
      <c r="Z440" s="345"/>
    </row>
    <row r="441" ht="18.75" customHeight="1">
      <c r="A441" s="345"/>
      <c r="B441" s="345"/>
      <c r="C441" s="345"/>
      <c r="D441" s="345"/>
      <c r="E441" s="345"/>
      <c r="F441" s="494"/>
      <c r="G441" s="494"/>
      <c r="H441" s="345"/>
      <c r="I441" s="345"/>
      <c r="J441" s="345"/>
      <c r="K441" s="345"/>
      <c r="L441" s="345"/>
      <c r="M441" s="345"/>
      <c r="N441" s="345"/>
      <c r="O441" s="345"/>
      <c r="P441" s="345"/>
      <c r="Q441" s="345"/>
      <c r="R441" s="345"/>
      <c r="S441" s="345"/>
      <c r="T441" s="345"/>
      <c r="U441" s="345"/>
      <c r="V441" s="345"/>
      <c r="W441" s="536"/>
      <c r="X441" s="345"/>
      <c r="Y441" s="345"/>
      <c r="Z441" s="345"/>
    </row>
    <row r="442" ht="18.75" customHeight="1">
      <c r="A442" s="345"/>
      <c r="B442" s="345"/>
      <c r="C442" s="345"/>
      <c r="D442" s="345"/>
      <c r="E442" s="345"/>
      <c r="F442" s="494"/>
      <c r="G442" s="494"/>
      <c r="H442" s="345"/>
      <c r="I442" s="345"/>
      <c r="J442" s="345"/>
      <c r="K442" s="345"/>
      <c r="L442" s="345"/>
      <c r="M442" s="345"/>
      <c r="N442" s="345"/>
      <c r="O442" s="345"/>
      <c r="P442" s="345"/>
      <c r="Q442" s="345"/>
      <c r="R442" s="345"/>
      <c r="S442" s="345"/>
      <c r="T442" s="345"/>
      <c r="U442" s="345"/>
      <c r="V442" s="345"/>
      <c r="W442" s="536"/>
      <c r="X442" s="345"/>
      <c r="Y442" s="345"/>
      <c r="Z442" s="345"/>
    </row>
    <row r="443" ht="18.75" customHeight="1">
      <c r="A443" s="345"/>
      <c r="B443" s="345"/>
      <c r="C443" s="345"/>
      <c r="D443" s="345"/>
      <c r="E443" s="345"/>
      <c r="F443" s="494"/>
      <c r="G443" s="494"/>
      <c r="H443" s="345"/>
      <c r="I443" s="345"/>
      <c r="J443" s="345"/>
      <c r="K443" s="345"/>
      <c r="L443" s="345"/>
      <c r="M443" s="345"/>
      <c r="N443" s="345"/>
      <c r="O443" s="345"/>
      <c r="P443" s="345"/>
      <c r="Q443" s="345"/>
      <c r="R443" s="345"/>
      <c r="S443" s="345"/>
      <c r="T443" s="345"/>
      <c r="U443" s="345"/>
      <c r="V443" s="345"/>
      <c r="W443" s="536"/>
      <c r="X443" s="345"/>
      <c r="Y443" s="345"/>
      <c r="Z443" s="345"/>
    </row>
    <row r="444" ht="18.75" customHeight="1">
      <c r="A444" s="345"/>
      <c r="B444" s="345"/>
      <c r="C444" s="345"/>
      <c r="D444" s="345"/>
      <c r="E444" s="345"/>
      <c r="F444" s="494"/>
      <c r="G444" s="494"/>
      <c r="H444" s="345"/>
      <c r="I444" s="345"/>
      <c r="J444" s="345"/>
      <c r="K444" s="345"/>
      <c r="L444" s="345"/>
      <c r="M444" s="345"/>
      <c r="N444" s="345"/>
      <c r="O444" s="345"/>
      <c r="P444" s="345"/>
      <c r="Q444" s="345"/>
      <c r="R444" s="345"/>
      <c r="S444" s="345"/>
      <c r="T444" s="345"/>
      <c r="U444" s="345"/>
      <c r="V444" s="345"/>
      <c r="W444" s="536"/>
      <c r="X444" s="345"/>
      <c r="Y444" s="345"/>
      <c r="Z444" s="345"/>
    </row>
    <row r="445" ht="18.75" customHeight="1">
      <c r="A445" s="345"/>
      <c r="B445" s="345"/>
      <c r="C445" s="345"/>
      <c r="D445" s="345"/>
      <c r="E445" s="345"/>
      <c r="F445" s="494"/>
      <c r="G445" s="494"/>
      <c r="H445" s="345"/>
      <c r="I445" s="345"/>
      <c r="J445" s="345"/>
      <c r="K445" s="345"/>
      <c r="L445" s="345"/>
      <c r="M445" s="345"/>
      <c r="N445" s="345"/>
      <c r="O445" s="345"/>
      <c r="P445" s="345"/>
      <c r="Q445" s="345"/>
      <c r="R445" s="345"/>
      <c r="S445" s="345"/>
      <c r="T445" s="345"/>
      <c r="U445" s="345"/>
      <c r="V445" s="345"/>
      <c r="W445" s="536"/>
      <c r="X445" s="345"/>
      <c r="Y445" s="345"/>
      <c r="Z445" s="345"/>
    </row>
    <row r="446" ht="18.75" customHeight="1">
      <c r="A446" s="345"/>
      <c r="B446" s="345"/>
      <c r="C446" s="345"/>
      <c r="D446" s="345"/>
      <c r="E446" s="345"/>
      <c r="F446" s="494"/>
      <c r="G446" s="494"/>
      <c r="H446" s="345"/>
      <c r="I446" s="345"/>
      <c r="J446" s="345"/>
      <c r="K446" s="345"/>
      <c r="L446" s="345"/>
      <c r="M446" s="345"/>
      <c r="N446" s="345"/>
      <c r="O446" s="345"/>
      <c r="P446" s="345"/>
      <c r="Q446" s="345"/>
      <c r="R446" s="345"/>
      <c r="S446" s="345"/>
      <c r="T446" s="345"/>
      <c r="U446" s="345"/>
      <c r="V446" s="345"/>
      <c r="W446" s="536"/>
      <c r="X446" s="345"/>
      <c r="Y446" s="345"/>
      <c r="Z446" s="345"/>
    </row>
    <row r="447" ht="18.75" customHeight="1">
      <c r="A447" s="345"/>
      <c r="B447" s="345"/>
      <c r="C447" s="345"/>
      <c r="D447" s="345"/>
      <c r="E447" s="345"/>
      <c r="F447" s="494"/>
      <c r="G447" s="494"/>
      <c r="H447" s="345"/>
      <c r="I447" s="345"/>
      <c r="J447" s="345"/>
      <c r="K447" s="345"/>
      <c r="L447" s="345"/>
      <c r="M447" s="345"/>
      <c r="N447" s="345"/>
      <c r="O447" s="345"/>
      <c r="P447" s="345"/>
      <c r="Q447" s="345"/>
      <c r="R447" s="345"/>
      <c r="S447" s="345"/>
      <c r="T447" s="345"/>
      <c r="U447" s="345"/>
      <c r="V447" s="345"/>
      <c r="W447" s="536"/>
      <c r="X447" s="345"/>
      <c r="Y447" s="345"/>
      <c r="Z447" s="345"/>
    </row>
    <row r="448" ht="18.75" customHeight="1">
      <c r="A448" s="345"/>
      <c r="B448" s="345"/>
      <c r="C448" s="345"/>
      <c r="D448" s="345"/>
      <c r="E448" s="345"/>
      <c r="F448" s="494"/>
      <c r="G448" s="494"/>
      <c r="H448" s="345"/>
      <c r="I448" s="345"/>
      <c r="J448" s="345"/>
      <c r="K448" s="345"/>
      <c r="L448" s="345"/>
      <c r="M448" s="345"/>
      <c r="N448" s="345"/>
      <c r="O448" s="345"/>
      <c r="P448" s="345"/>
      <c r="Q448" s="345"/>
      <c r="R448" s="345"/>
      <c r="S448" s="345"/>
      <c r="T448" s="345"/>
      <c r="U448" s="345"/>
      <c r="V448" s="345"/>
      <c r="W448" s="536"/>
      <c r="X448" s="345"/>
      <c r="Y448" s="345"/>
      <c r="Z448" s="345"/>
    </row>
    <row r="449" ht="18.75" customHeight="1">
      <c r="A449" s="345"/>
      <c r="B449" s="345"/>
      <c r="C449" s="345"/>
      <c r="D449" s="345"/>
      <c r="E449" s="345"/>
      <c r="F449" s="494"/>
      <c r="G449" s="494"/>
      <c r="H449" s="345"/>
      <c r="I449" s="345"/>
      <c r="J449" s="345"/>
      <c r="K449" s="345"/>
      <c r="L449" s="345"/>
      <c r="M449" s="345"/>
      <c r="N449" s="345"/>
      <c r="O449" s="345"/>
      <c r="P449" s="345"/>
      <c r="Q449" s="345"/>
      <c r="R449" s="345"/>
      <c r="S449" s="345"/>
      <c r="T449" s="345"/>
      <c r="U449" s="345"/>
      <c r="V449" s="345"/>
      <c r="W449" s="536"/>
      <c r="X449" s="345"/>
      <c r="Y449" s="345"/>
      <c r="Z449" s="345"/>
    </row>
    <row r="450" ht="18.75" customHeight="1">
      <c r="A450" s="345"/>
      <c r="B450" s="345"/>
      <c r="C450" s="345"/>
      <c r="D450" s="345"/>
      <c r="E450" s="345"/>
      <c r="F450" s="494"/>
      <c r="G450" s="494"/>
      <c r="H450" s="345"/>
      <c r="I450" s="345"/>
      <c r="J450" s="345"/>
      <c r="K450" s="345"/>
      <c r="L450" s="345"/>
      <c r="M450" s="345"/>
      <c r="N450" s="345"/>
      <c r="O450" s="345"/>
      <c r="P450" s="345"/>
      <c r="Q450" s="345"/>
      <c r="R450" s="345"/>
      <c r="S450" s="345"/>
      <c r="T450" s="345"/>
      <c r="U450" s="345"/>
      <c r="V450" s="345"/>
      <c r="W450" s="536"/>
      <c r="X450" s="345"/>
      <c r="Y450" s="345"/>
      <c r="Z450" s="345"/>
    </row>
    <row r="451" ht="18.75" customHeight="1">
      <c r="A451" s="345"/>
      <c r="B451" s="345"/>
      <c r="C451" s="345"/>
      <c r="D451" s="345"/>
      <c r="E451" s="345"/>
      <c r="F451" s="494"/>
      <c r="G451" s="494"/>
      <c r="H451" s="345"/>
      <c r="I451" s="345"/>
      <c r="J451" s="345"/>
      <c r="K451" s="345"/>
      <c r="L451" s="345"/>
      <c r="M451" s="345"/>
      <c r="N451" s="345"/>
      <c r="O451" s="345"/>
      <c r="P451" s="345"/>
      <c r="Q451" s="345"/>
      <c r="R451" s="345"/>
      <c r="S451" s="345"/>
      <c r="T451" s="345"/>
      <c r="U451" s="345"/>
      <c r="V451" s="345"/>
      <c r="W451" s="536"/>
      <c r="X451" s="345"/>
      <c r="Y451" s="345"/>
      <c r="Z451" s="345"/>
    </row>
    <row r="452" ht="18.75" customHeight="1">
      <c r="A452" s="345"/>
      <c r="B452" s="345"/>
      <c r="C452" s="345"/>
      <c r="D452" s="345"/>
      <c r="E452" s="345"/>
      <c r="F452" s="494"/>
      <c r="G452" s="494"/>
      <c r="H452" s="345"/>
      <c r="I452" s="345"/>
      <c r="J452" s="345"/>
      <c r="K452" s="345"/>
      <c r="L452" s="345"/>
      <c r="M452" s="345"/>
      <c r="N452" s="345"/>
      <c r="O452" s="345"/>
      <c r="P452" s="345"/>
      <c r="Q452" s="345"/>
      <c r="R452" s="345"/>
      <c r="S452" s="345"/>
      <c r="T452" s="345"/>
      <c r="U452" s="345"/>
      <c r="V452" s="345"/>
      <c r="W452" s="536"/>
      <c r="X452" s="345"/>
      <c r="Y452" s="345"/>
      <c r="Z452" s="345"/>
    </row>
    <row r="453" ht="18.75" customHeight="1">
      <c r="A453" s="345"/>
      <c r="B453" s="345"/>
      <c r="C453" s="345"/>
      <c r="D453" s="345"/>
      <c r="E453" s="345"/>
      <c r="F453" s="494"/>
      <c r="G453" s="494"/>
      <c r="H453" s="345"/>
      <c r="I453" s="345"/>
      <c r="J453" s="345"/>
      <c r="K453" s="345"/>
      <c r="L453" s="345"/>
      <c r="M453" s="345"/>
      <c r="N453" s="345"/>
      <c r="O453" s="345"/>
      <c r="P453" s="345"/>
      <c r="Q453" s="345"/>
      <c r="R453" s="345"/>
      <c r="S453" s="345"/>
      <c r="T453" s="345"/>
      <c r="U453" s="345"/>
      <c r="V453" s="345"/>
      <c r="W453" s="536"/>
      <c r="X453" s="345"/>
      <c r="Y453" s="345"/>
      <c r="Z453" s="345"/>
    </row>
    <row r="454" ht="18.75" customHeight="1">
      <c r="A454" s="345"/>
      <c r="B454" s="345"/>
      <c r="C454" s="345"/>
      <c r="D454" s="345"/>
      <c r="E454" s="345"/>
      <c r="F454" s="494"/>
      <c r="G454" s="494"/>
      <c r="H454" s="345"/>
      <c r="I454" s="345"/>
      <c r="J454" s="345"/>
      <c r="K454" s="345"/>
      <c r="L454" s="345"/>
      <c r="M454" s="345"/>
      <c r="N454" s="345"/>
      <c r="O454" s="345"/>
      <c r="P454" s="345"/>
      <c r="Q454" s="345"/>
      <c r="R454" s="345"/>
      <c r="S454" s="345"/>
      <c r="T454" s="345"/>
      <c r="U454" s="345"/>
      <c r="V454" s="345"/>
      <c r="W454" s="536"/>
      <c r="X454" s="345"/>
      <c r="Y454" s="345"/>
      <c r="Z454" s="345"/>
    </row>
    <row r="455" ht="18.75" customHeight="1">
      <c r="A455" s="345"/>
      <c r="B455" s="345"/>
      <c r="C455" s="345"/>
      <c r="D455" s="345"/>
      <c r="E455" s="345"/>
      <c r="F455" s="494"/>
      <c r="G455" s="494"/>
      <c r="H455" s="345"/>
      <c r="I455" s="345"/>
      <c r="J455" s="345"/>
      <c r="K455" s="345"/>
      <c r="L455" s="345"/>
      <c r="M455" s="345"/>
      <c r="N455" s="345"/>
      <c r="O455" s="345"/>
      <c r="P455" s="345"/>
      <c r="Q455" s="345"/>
      <c r="R455" s="345"/>
      <c r="S455" s="345"/>
      <c r="T455" s="345"/>
      <c r="U455" s="345"/>
      <c r="V455" s="345"/>
      <c r="W455" s="536"/>
      <c r="X455" s="345"/>
      <c r="Y455" s="345"/>
      <c r="Z455" s="345"/>
    </row>
    <row r="456" ht="18.75" customHeight="1">
      <c r="A456" s="345"/>
      <c r="B456" s="345"/>
      <c r="C456" s="345"/>
      <c r="D456" s="345"/>
      <c r="E456" s="345"/>
      <c r="F456" s="494"/>
      <c r="G456" s="494"/>
      <c r="H456" s="345"/>
      <c r="I456" s="345"/>
      <c r="J456" s="345"/>
      <c r="K456" s="345"/>
      <c r="L456" s="345"/>
      <c r="M456" s="345"/>
      <c r="N456" s="345"/>
      <c r="O456" s="345"/>
      <c r="P456" s="345"/>
      <c r="Q456" s="345"/>
      <c r="R456" s="345"/>
      <c r="S456" s="345"/>
      <c r="T456" s="345"/>
      <c r="U456" s="345"/>
      <c r="V456" s="345"/>
      <c r="W456" s="536"/>
      <c r="X456" s="345"/>
      <c r="Y456" s="345"/>
      <c r="Z456" s="345"/>
    </row>
    <row r="457" ht="18.75" customHeight="1">
      <c r="A457" s="345"/>
      <c r="B457" s="345"/>
      <c r="C457" s="345"/>
      <c r="D457" s="345"/>
      <c r="E457" s="345"/>
      <c r="F457" s="494"/>
      <c r="G457" s="494"/>
      <c r="H457" s="345"/>
      <c r="I457" s="345"/>
      <c r="J457" s="345"/>
      <c r="K457" s="345"/>
      <c r="L457" s="345"/>
      <c r="M457" s="345"/>
      <c r="N457" s="345"/>
      <c r="O457" s="345"/>
      <c r="P457" s="345"/>
      <c r="Q457" s="345"/>
      <c r="R457" s="345"/>
      <c r="S457" s="345"/>
      <c r="T457" s="345"/>
      <c r="U457" s="345"/>
      <c r="V457" s="345"/>
      <c r="W457" s="536"/>
      <c r="X457" s="345"/>
      <c r="Y457" s="345"/>
      <c r="Z457" s="345"/>
    </row>
    <row r="458" ht="18.75" customHeight="1">
      <c r="A458" s="345"/>
      <c r="B458" s="345"/>
      <c r="C458" s="345"/>
      <c r="D458" s="345"/>
      <c r="E458" s="345"/>
      <c r="F458" s="494"/>
      <c r="G458" s="494"/>
      <c r="H458" s="345"/>
      <c r="I458" s="345"/>
      <c r="J458" s="345"/>
      <c r="K458" s="345"/>
      <c r="L458" s="345"/>
      <c r="M458" s="345"/>
      <c r="N458" s="345"/>
      <c r="O458" s="345"/>
      <c r="P458" s="345"/>
      <c r="Q458" s="345"/>
      <c r="R458" s="345"/>
      <c r="S458" s="345"/>
      <c r="T458" s="345"/>
      <c r="U458" s="345"/>
      <c r="V458" s="345"/>
      <c r="W458" s="536"/>
      <c r="X458" s="345"/>
      <c r="Y458" s="345"/>
      <c r="Z458" s="345"/>
    </row>
    <row r="459" ht="18.75" customHeight="1">
      <c r="A459" s="345"/>
      <c r="B459" s="345"/>
      <c r="C459" s="345"/>
      <c r="D459" s="345"/>
      <c r="E459" s="345"/>
      <c r="F459" s="494"/>
      <c r="G459" s="494"/>
      <c r="H459" s="345"/>
      <c r="I459" s="345"/>
      <c r="J459" s="345"/>
      <c r="K459" s="345"/>
      <c r="L459" s="345"/>
      <c r="M459" s="345"/>
      <c r="N459" s="345"/>
      <c r="O459" s="345"/>
      <c r="P459" s="345"/>
      <c r="Q459" s="345"/>
      <c r="R459" s="345"/>
      <c r="S459" s="345"/>
      <c r="T459" s="345"/>
      <c r="U459" s="345"/>
      <c r="V459" s="345"/>
      <c r="W459" s="536"/>
      <c r="X459" s="345"/>
      <c r="Y459" s="345"/>
      <c r="Z459" s="345"/>
    </row>
    <row r="460" ht="18.75" customHeight="1">
      <c r="A460" s="345"/>
      <c r="B460" s="345"/>
      <c r="C460" s="345"/>
      <c r="D460" s="345"/>
      <c r="E460" s="345"/>
      <c r="F460" s="494"/>
      <c r="G460" s="494"/>
      <c r="H460" s="345"/>
      <c r="I460" s="345"/>
      <c r="J460" s="345"/>
      <c r="K460" s="345"/>
      <c r="L460" s="345"/>
      <c r="M460" s="345"/>
      <c r="N460" s="345"/>
      <c r="O460" s="345"/>
      <c r="P460" s="345"/>
      <c r="Q460" s="345"/>
      <c r="R460" s="345"/>
      <c r="S460" s="345"/>
      <c r="T460" s="345"/>
      <c r="U460" s="345"/>
      <c r="V460" s="345"/>
      <c r="W460" s="536"/>
      <c r="X460" s="345"/>
      <c r="Y460" s="345"/>
      <c r="Z460" s="345"/>
    </row>
    <row r="461" ht="18.75" customHeight="1">
      <c r="A461" s="345"/>
      <c r="B461" s="345"/>
      <c r="C461" s="345"/>
      <c r="D461" s="345"/>
      <c r="E461" s="345"/>
      <c r="F461" s="494"/>
      <c r="G461" s="494"/>
      <c r="H461" s="345"/>
      <c r="I461" s="345"/>
      <c r="J461" s="345"/>
      <c r="K461" s="345"/>
      <c r="L461" s="345"/>
      <c r="M461" s="345"/>
      <c r="N461" s="345"/>
      <c r="O461" s="345"/>
      <c r="P461" s="345"/>
      <c r="Q461" s="345"/>
      <c r="R461" s="345"/>
      <c r="S461" s="345"/>
      <c r="T461" s="345"/>
      <c r="U461" s="345"/>
      <c r="V461" s="345"/>
      <c r="W461" s="536"/>
      <c r="X461" s="345"/>
      <c r="Y461" s="345"/>
      <c r="Z461" s="345"/>
    </row>
    <row r="462" ht="18.75" customHeight="1">
      <c r="A462" s="345"/>
      <c r="B462" s="345"/>
      <c r="C462" s="345"/>
      <c r="D462" s="345"/>
      <c r="E462" s="345"/>
      <c r="F462" s="494"/>
      <c r="G462" s="494"/>
      <c r="H462" s="345"/>
      <c r="I462" s="345"/>
      <c r="J462" s="345"/>
      <c r="K462" s="345"/>
      <c r="L462" s="345"/>
      <c r="M462" s="345"/>
      <c r="N462" s="345"/>
      <c r="O462" s="345"/>
      <c r="P462" s="345"/>
      <c r="Q462" s="345"/>
      <c r="R462" s="345"/>
      <c r="S462" s="345"/>
      <c r="T462" s="345"/>
      <c r="U462" s="345"/>
      <c r="V462" s="345"/>
      <c r="W462" s="536"/>
      <c r="X462" s="345"/>
      <c r="Y462" s="345"/>
      <c r="Z462" s="345"/>
    </row>
    <row r="463" ht="18.75" customHeight="1">
      <c r="A463" s="345"/>
      <c r="B463" s="345"/>
      <c r="C463" s="345"/>
      <c r="D463" s="345"/>
      <c r="E463" s="345"/>
      <c r="F463" s="494"/>
      <c r="G463" s="494"/>
      <c r="H463" s="345"/>
      <c r="I463" s="345"/>
      <c r="J463" s="345"/>
      <c r="K463" s="345"/>
      <c r="L463" s="345"/>
      <c r="M463" s="345"/>
      <c r="N463" s="345"/>
      <c r="O463" s="345"/>
      <c r="P463" s="345"/>
      <c r="Q463" s="345"/>
      <c r="R463" s="345"/>
      <c r="S463" s="345"/>
      <c r="T463" s="345"/>
      <c r="U463" s="345"/>
      <c r="V463" s="345"/>
      <c r="W463" s="536"/>
      <c r="X463" s="345"/>
      <c r="Y463" s="345"/>
      <c r="Z463" s="345"/>
    </row>
    <row r="464" ht="18.75" customHeight="1">
      <c r="A464" s="345"/>
      <c r="B464" s="345"/>
      <c r="C464" s="345"/>
      <c r="D464" s="345"/>
      <c r="E464" s="345"/>
      <c r="F464" s="494"/>
      <c r="G464" s="494"/>
      <c r="H464" s="345"/>
      <c r="I464" s="345"/>
      <c r="J464" s="345"/>
      <c r="K464" s="345"/>
      <c r="L464" s="345"/>
      <c r="M464" s="345"/>
      <c r="N464" s="345"/>
      <c r="O464" s="345"/>
      <c r="P464" s="345"/>
      <c r="Q464" s="345"/>
      <c r="R464" s="345"/>
      <c r="S464" s="345"/>
      <c r="T464" s="345"/>
      <c r="U464" s="345"/>
      <c r="V464" s="345"/>
      <c r="W464" s="536"/>
      <c r="X464" s="345"/>
      <c r="Y464" s="345"/>
      <c r="Z464" s="345"/>
    </row>
    <row r="465" ht="18.75" customHeight="1">
      <c r="A465" s="345"/>
      <c r="B465" s="345"/>
      <c r="C465" s="345"/>
      <c r="D465" s="345"/>
      <c r="E465" s="345"/>
      <c r="F465" s="494"/>
      <c r="G465" s="494"/>
      <c r="H465" s="345"/>
      <c r="I465" s="345"/>
      <c r="J465" s="345"/>
      <c r="K465" s="345"/>
      <c r="L465" s="345"/>
      <c r="M465" s="345"/>
      <c r="N465" s="345"/>
      <c r="O465" s="345"/>
      <c r="P465" s="345"/>
      <c r="Q465" s="345"/>
      <c r="R465" s="345"/>
      <c r="S465" s="345"/>
      <c r="T465" s="345"/>
      <c r="U465" s="345"/>
      <c r="V465" s="345"/>
      <c r="W465" s="536"/>
      <c r="X465" s="345"/>
      <c r="Y465" s="345"/>
      <c r="Z465" s="345"/>
    </row>
    <row r="466" ht="18.75" customHeight="1">
      <c r="A466" s="345"/>
      <c r="B466" s="345"/>
      <c r="C466" s="345"/>
      <c r="D466" s="345"/>
      <c r="E466" s="345"/>
      <c r="F466" s="494"/>
      <c r="G466" s="494"/>
      <c r="H466" s="345"/>
      <c r="I466" s="345"/>
      <c r="J466" s="345"/>
      <c r="K466" s="345"/>
      <c r="L466" s="345"/>
      <c r="M466" s="345"/>
      <c r="N466" s="345"/>
      <c r="O466" s="345"/>
      <c r="P466" s="345"/>
      <c r="Q466" s="345"/>
      <c r="R466" s="345"/>
      <c r="S466" s="345"/>
      <c r="T466" s="345"/>
      <c r="U466" s="345"/>
      <c r="V466" s="345"/>
      <c r="W466" s="536"/>
      <c r="X466" s="345"/>
      <c r="Y466" s="345"/>
      <c r="Z466" s="345"/>
    </row>
    <row r="467" ht="18.75" customHeight="1">
      <c r="A467" s="345"/>
      <c r="B467" s="345"/>
      <c r="C467" s="345"/>
      <c r="D467" s="345"/>
      <c r="E467" s="345"/>
      <c r="F467" s="494"/>
      <c r="G467" s="494"/>
      <c r="H467" s="345"/>
      <c r="I467" s="345"/>
      <c r="J467" s="345"/>
      <c r="K467" s="345"/>
      <c r="L467" s="345"/>
      <c r="M467" s="345"/>
      <c r="N467" s="345"/>
      <c r="O467" s="345"/>
      <c r="P467" s="345"/>
      <c r="Q467" s="345"/>
      <c r="R467" s="345"/>
      <c r="S467" s="345"/>
      <c r="T467" s="345"/>
      <c r="U467" s="345"/>
      <c r="V467" s="345"/>
      <c r="W467" s="536"/>
      <c r="X467" s="345"/>
      <c r="Y467" s="345"/>
      <c r="Z467" s="345"/>
    </row>
    <row r="468" ht="18.75" customHeight="1">
      <c r="A468" s="345"/>
      <c r="B468" s="345"/>
      <c r="C468" s="345"/>
      <c r="D468" s="345"/>
      <c r="E468" s="345"/>
      <c r="F468" s="494"/>
      <c r="G468" s="494"/>
      <c r="H468" s="345"/>
      <c r="I468" s="345"/>
      <c r="J468" s="345"/>
      <c r="K468" s="345"/>
      <c r="L468" s="345"/>
      <c r="M468" s="345"/>
      <c r="N468" s="345"/>
      <c r="O468" s="345"/>
      <c r="P468" s="345"/>
      <c r="Q468" s="345"/>
      <c r="R468" s="345"/>
      <c r="S468" s="345"/>
      <c r="T468" s="345"/>
      <c r="U468" s="345"/>
      <c r="V468" s="345"/>
      <c r="W468" s="536"/>
      <c r="X468" s="345"/>
      <c r="Y468" s="345"/>
      <c r="Z468" s="345"/>
    </row>
    <row r="469" ht="18.75" customHeight="1">
      <c r="A469" s="345"/>
      <c r="B469" s="345"/>
      <c r="C469" s="345"/>
      <c r="D469" s="345"/>
      <c r="E469" s="345"/>
      <c r="F469" s="494"/>
      <c r="G469" s="494"/>
      <c r="H469" s="345"/>
      <c r="I469" s="345"/>
      <c r="J469" s="345"/>
      <c r="K469" s="345"/>
      <c r="L469" s="345"/>
      <c r="M469" s="345"/>
      <c r="N469" s="345"/>
      <c r="O469" s="345"/>
      <c r="P469" s="345"/>
      <c r="Q469" s="345"/>
      <c r="R469" s="345"/>
      <c r="S469" s="345"/>
      <c r="T469" s="345"/>
      <c r="U469" s="345"/>
      <c r="V469" s="345"/>
      <c r="W469" s="536"/>
      <c r="X469" s="345"/>
      <c r="Y469" s="345"/>
      <c r="Z469" s="345"/>
    </row>
    <row r="470" ht="18.75" customHeight="1">
      <c r="A470" s="345"/>
      <c r="B470" s="345"/>
      <c r="C470" s="345"/>
      <c r="D470" s="345"/>
      <c r="E470" s="345"/>
      <c r="F470" s="494"/>
      <c r="G470" s="494"/>
      <c r="H470" s="345"/>
      <c r="I470" s="345"/>
      <c r="J470" s="345"/>
      <c r="K470" s="345"/>
      <c r="L470" s="345"/>
      <c r="M470" s="345"/>
      <c r="N470" s="345"/>
      <c r="O470" s="345"/>
      <c r="P470" s="345"/>
      <c r="Q470" s="345"/>
      <c r="R470" s="345"/>
      <c r="S470" s="345"/>
      <c r="T470" s="345"/>
      <c r="U470" s="345"/>
      <c r="V470" s="345"/>
      <c r="W470" s="536"/>
      <c r="X470" s="345"/>
      <c r="Y470" s="345"/>
      <c r="Z470" s="345"/>
    </row>
    <row r="471" ht="18.75" customHeight="1">
      <c r="A471" s="345"/>
      <c r="B471" s="345"/>
      <c r="C471" s="345"/>
      <c r="D471" s="345"/>
      <c r="E471" s="345"/>
      <c r="F471" s="494"/>
      <c r="G471" s="494"/>
      <c r="H471" s="345"/>
      <c r="I471" s="345"/>
      <c r="J471" s="345"/>
      <c r="K471" s="345"/>
      <c r="L471" s="345"/>
      <c r="M471" s="345"/>
      <c r="N471" s="345"/>
      <c r="O471" s="345"/>
      <c r="P471" s="345"/>
      <c r="Q471" s="345"/>
      <c r="R471" s="345"/>
      <c r="S471" s="345"/>
      <c r="T471" s="345"/>
      <c r="U471" s="345"/>
      <c r="V471" s="345"/>
      <c r="W471" s="536"/>
      <c r="X471" s="345"/>
      <c r="Y471" s="345"/>
      <c r="Z471" s="345"/>
    </row>
    <row r="472" ht="18.75" customHeight="1">
      <c r="A472" s="345"/>
      <c r="B472" s="345"/>
      <c r="C472" s="345"/>
      <c r="D472" s="345"/>
      <c r="E472" s="345"/>
      <c r="F472" s="494"/>
      <c r="G472" s="494"/>
      <c r="H472" s="345"/>
      <c r="I472" s="345"/>
      <c r="J472" s="345"/>
      <c r="K472" s="345"/>
      <c r="L472" s="345"/>
      <c r="M472" s="345"/>
      <c r="N472" s="345"/>
      <c r="O472" s="345"/>
      <c r="P472" s="345"/>
      <c r="Q472" s="345"/>
      <c r="R472" s="345"/>
      <c r="S472" s="345"/>
      <c r="T472" s="345"/>
      <c r="U472" s="345"/>
      <c r="V472" s="345"/>
      <c r="W472" s="536"/>
      <c r="X472" s="345"/>
      <c r="Y472" s="345"/>
      <c r="Z472" s="345"/>
    </row>
    <row r="473" ht="18.75" customHeight="1">
      <c r="A473" s="345"/>
      <c r="B473" s="345"/>
      <c r="C473" s="345"/>
      <c r="D473" s="345"/>
      <c r="E473" s="345"/>
      <c r="F473" s="494"/>
      <c r="G473" s="494"/>
      <c r="H473" s="345"/>
      <c r="I473" s="345"/>
      <c r="J473" s="345"/>
      <c r="K473" s="345"/>
      <c r="L473" s="345"/>
      <c r="M473" s="345"/>
      <c r="N473" s="345"/>
      <c r="O473" s="345"/>
      <c r="P473" s="345"/>
      <c r="Q473" s="345"/>
      <c r="R473" s="345"/>
      <c r="S473" s="345"/>
      <c r="T473" s="345"/>
      <c r="U473" s="345"/>
      <c r="V473" s="345"/>
      <c r="W473" s="536"/>
      <c r="X473" s="345"/>
      <c r="Y473" s="345"/>
      <c r="Z473" s="345"/>
    </row>
    <row r="474" ht="18.75" customHeight="1">
      <c r="A474" s="345"/>
      <c r="B474" s="345"/>
      <c r="C474" s="345"/>
      <c r="D474" s="345"/>
      <c r="E474" s="345"/>
      <c r="F474" s="494"/>
      <c r="G474" s="494"/>
      <c r="H474" s="345"/>
      <c r="I474" s="345"/>
      <c r="J474" s="345"/>
      <c r="K474" s="345"/>
      <c r="L474" s="345"/>
      <c r="M474" s="345"/>
      <c r="N474" s="345"/>
      <c r="O474" s="345"/>
      <c r="P474" s="345"/>
      <c r="Q474" s="345"/>
      <c r="R474" s="345"/>
      <c r="S474" s="345"/>
      <c r="T474" s="345"/>
      <c r="U474" s="345"/>
      <c r="V474" s="345"/>
      <c r="W474" s="536"/>
      <c r="X474" s="345"/>
      <c r="Y474" s="345"/>
      <c r="Z474" s="345"/>
    </row>
    <row r="475" ht="18.75" customHeight="1">
      <c r="A475" s="345"/>
      <c r="B475" s="345"/>
      <c r="C475" s="345"/>
      <c r="D475" s="345"/>
      <c r="E475" s="345"/>
      <c r="F475" s="494"/>
      <c r="G475" s="494"/>
      <c r="H475" s="345"/>
      <c r="I475" s="345"/>
      <c r="J475" s="345"/>
      <c r="K475" s="345"/>
      <c r="L475" s="345"/>
      <c r="M475" s="345"/>
      <c r="N475" s="345"/>
      <c r="O475" s="345"/>
      <c r="P475" s="345"/>
      <c r="Q475" s="345"/>
      <c r="R475" s="345"/>
      <c r="S475" s="345"/>
      <c r="T475" s="345"/>
      <c r="U475" s="345"/>
      <c r="V475" s="345"/>
      <c r="W475" s="536"/>
      <c r="X475" s="345"/>
      <c r="Y475" s="345"/>
      <c r="Z475" s="345"/>
    </row>
    <row r="476" ht="18.75" customHeight="1">
      <c r="A476" s="345"/>
      <c r="B476" s="345"/>
      <c r="C476" s="345"/>
      <c r="D476" s="345"/>
      <c r="E476" s="345"/>
      <c r="F476" s="494"/>
      <c r="G476" s="494"/>
      <c r="H476" s="345"/>
      <c r="I476" s="345"/>
      <c r="J476" s="345"/>
      <c r="K476" s="345"/>
      <c r="L476" s="345"/>
      <c r="M476" s="345"/>
      <c r="N476" s="345"/>
      <c r="O476" s="345"/>
      <c r="P476" s="345"/>
      <c r="Q476" s="345"/>
      <c r="R476" s="345"/>
      <c r="S476" s="345"/>
      <c r="T476" s="345"/>
      <c r="U476" s="345"/>
      <c r="V476" s="345"/>
      <c r="W476" s="536"/>
      <c r="X476" s="345"/>
      <c r="Y476" s="345"/>
      <c r="Z476" s="345"/>
    </row>
    <row r="477" ht="18.75" customHeight="1">
      <c r="A477" s="345"/>
      <c r="B477" s="345"/>
      <c r="C477" s="345"/>
      <c r="D477" s="345"/>
      <c r="E477" s="345"/>
      <c r="F477" s="494"/>
      <c r="G477" s="494"/>
      <c r="H477" s="345"/>
      <c r="I477" s="345"/>
      <c r="J477" s="345"/>
      <c r="K477" s="345"/>
      <c r="L477" s="345"/>
      <c r="M477" s="345"/>
      <c r="N477" s="345"/>
      <c r="O477" s="345"/>
      <c r="P477" s="345"/>
      <c r="Q477" s="345"/>
      <c r="R477" s="345"/>
      <c r="S477" s="345"/>
      <c r="T477" s="345"/>
      <c r="U477" s="345"/>
      <c r="V477" s="345"/>
      <c r="W477" s="536"/>
      <c r="X477" s="345"/>
      <c r="Y477" s="345"/>
      <c r="Z477" s="345"/>
    </row>
    <row r="478" ht="18.75" customHeight="1">
      <c r="A478" s="345"/>
      <c r="B478" s="345"/>
      <c r="C478" s="345"/>
      <c r="D478" s="345"/>
      <c r="E478" s="345"/>
      <c r="F478" s="494"/>
      <c r="G478" s="494"/>
      <c r="H478" s="345"/>
      <c r="I478" s="345"/>
      <c r="J478" s="345"/>
      <c r="K478" s="345"/>
      <c r="L478" s="345"/>
      <c r="M478" s="345"/>
      <c r="N478" s="345"/>
      <c r="O478" s="345"/>
      <c r="P478" s="345"/>
      <c r="Q478" s="345"/>
      <c r="R478" s="345"/>
      <c r="S478" s="345"/>
      <c r="T478" s="345"/>
      <c r="U478" s="345"/>
      <c r="V478" s="345"/>
      <c r="W478" s="536"/>
      <c r="X478" s="345"/>
      <c r="Y478" s="345"/>
      <c r="Z478" s="345"/>
    </row>
    <row r="479" ht="18.75" customHeight="1">
      <c r="A479" s="345"/>
      <c r="B479" s="345"/>
      <c r="C479" s="345"/>
      <c r="D479" s="345"/>
      <c r="E479" s="345"/>
      <c r="F479" s="494"/>
      <c r="G479" s="494"/>
      <c r="H479" s="345"/>
      <c r="I479" s="345"/>
      <c r="J479" s="345"/>
      <c r="K479" s="345"/>
      <c r="L479" s="345"/>
      <c r="M479" s="345"/>
      <c r="N479" s="345"/>
      <c r="O479" s="345"/>
      <c r="P479" s="345"/>
      <c r="Q479" s="345"/>
      <c r="R479" s="345"/>
      <c r="S479" s="345"/>
      <c r="T479" s="345"/>
      <c r="U479" s="345"/>
      <c r="V479" s="345"/>
      <c r="W479" s="536"/>
      <c r="X479" s="345"/>
      <c r="Y479" s="345"/>
      <c r="Z479" s="345"/>
    </row>
    <row r="480" ht="18.75" customHeight="1">
      <c r="A480" s="345"/>
      <c r="B480" s="345"/>
      <c r="C480" s="345"/>
      <c r="D480" s="345"/>
      <c r="E480" s="345"/>
      <c r="F480" s="494"/>
      <c r="G480" s="494"/>
      <c r="H480" s="345"/>
      <c r="I480" s="345"/>
      <c r="J480" s="345"/>
      <c r="K480" s="345"/>
      <c r="L480" s="345"/>
      <c r="M480" s="345"/>
      <c r="N480" s="345"/>
      <c r="O480" s="345"/>
      <c r="P480" s="345"/>
      <c r="Q480" s="345"/>
      <c r="R480" s="345"/>
      <c r="S480" s="345"/>
      <c r="T480" s="345"/>
      <c r="U480" s="345"/>
      <c r="V480" s="345"/>
      <c r="W480" s="536"/>
      <c r="X480" s="345"/>
      <c r="Y480" s="345"/>
      <c r="Z480" s="345"/>
    </row>
    <row r="481" ht="18.75" customHeight="1">
      <c r="A481" s="345"/>
      <c r="B481" s="345"/>
      <c r="C481" s="345"/>
      <c r="D481" s="345"/>
      <c r="E481" s="345"/>
      <c r="F481" s="494"/>
      <c r="G481" s="494"/>
      <c r="H481" s="345"/>
      <c r="I481" s="345"/>
      <c r="J481" s="345"/>
      <c r="K481" s="345"/>
      <c r="L481" s="345"/>
      <c r="M481" s="345"/>
      <c r="N481" s="345"/>
      <c r="O481" s="345"/>
      <c r="P481" s="345"/>
      <c r="Q481" s="345"/>
      <c r="R481" s="345"/>
      <c r="S481" s="345"/>
      <c r="T481" s="345"/>
      <c r="U481" s="345"/>
      <c r="V481" s="345"/>
      <c r="W481" s="536"/>
      <c r="X481" s="345"/>
      <c r="Y481" s="345"/>
      <c r="Z481" s="345"/>
    </row>
    <row r="482" ht="18.75" customHeight="1">
      <c r="A482" s="345"/>
      <c r="B482" s="345"/>
      <c r="C482" s="345"/>
      <c r="D482" s="345"/>
      <c r="E482" s="345"/>
      <c r="F482" s="494"/>
      <c r="G482" s="494"/>
      <c r="H482" s="345"/>
      <c r="I482" s="345"/>
      <c r="J482" s="345"/>
      <c r="K482" s="345"/>
      <c r="L482" s="345"/>
      <c r="M482" s="345"/>
      <c r="N482" s="345"/>
      <c r="O482" s="345"/>
      <c r="P482" s="345"/>
      <c r="Q482" s="345"/>
      <c r="R482" s="345"/>
      <c r="S482" s="345"/>
      <c r="T482" s="345"/>
      <c r="U482" s="345"/>
      <c r="V482" s="345"/>
      <c r="W482" s="536"/>
      <c r="X482" s="345"/>
      <c r="Y482" s="345"/>
      <c r="Z482" s="345"/>
    </row>
    <row r="483" ht="18.75" customHeight="1">
      <c r="A483" s="345"/>
      <c r="B483" s="345"/>
      <c r="C483" s="345"/>
      <c r="D483" s="345"/>
      <c r="E483" s="345"/>
      <c r="F483" s="494"/>
      <c r="G483" s="494"/>
      <c r="H483" s="345"/>
      <c r="I483" s="345"/>
      <c r="J483" s="345"/>
      <c r="K483" s="345"/>
      <c r="L483" s="345"/>
      <c r="M483" s="345"/>
      <c r="N483" s="345"/>
      <c r="O483" s="345"/>
      <c r="P483" s="345"/>
      <c r="Q483" s="345"/>
      <c r="R483" s="345"/>
      <c r="S483" s="345"/>
      <c r="T483" s="345"/>
      <c r="U483" s="345"/>
      <c r="V483" s="345"/>
      <c r="W483" s="536"/>
      <c r="X483" s="345"/>
      <c r="Y483" s="345"/>
      <c r="Z483" s="345"/>
    </row>
    <row r="484" ht="18.75" customHeight="1">
      <c r="A484" s="345"/>
      <c r="B484" s="345"/>
      <c r="C484" s="345"/>
      <c r="D484" s="345"/>
      <c r="E484" s="345"/>
      <c r="F484" s="494"/>
      <c r="G484" s="494"/>
      <c r="H484" s="345"/>
      <c r="I484" s="345"/>
      <c r="J484" s="345"/>
      <c r="K484" s="345"/>
      <c r="L484" s="345"/>
      <c r="M484" s="345"/>
      <c r="N484" s="345"/>
      <c r="O484" s="345"/>
      <c r="P484" s="345"/>
      <c r="Q484" s="345"/>
      <c r="R484" s="345"/>
      <c r="S484" s="345"/>
      <c r="T484" s="345"/>
      <c r="U484" s="345"/>
      <c r="V484" s="345"/>
      <c r="W484" s="536"/>
      <c r="X484" s="345"/>
      <c r="Y484" s="345"/>
      <c r="Z484" s="345"/>
    </row>
    <row r="485" ht="18.75" customHeight="1">
      <c r="A485" s="345"/>
      <c r="B485" s="345"/>
      <c r="C485" s="345"/>
      <c r="D485" s="345"/>
      <c r="E485" s="345"/>
      <c r="F485" s="494"/>
      <c r="G485" s="494"/>
      <c r="H485" s="345"/>
      <c r="I485" s="345"/>
      <c r="J485" s="345"/>
      <c r="K485" s="345"/>
      <c r="L485" s="345"/>
      <c r="M485" s="345"/>
      <c r="N485" s="345"/>
      <c r="O485" s="345"/>
      <c r="P485" s="345"/>
      <c r="Q485" s="345"/>
      <c r="R485" s="345"/>
      <c r="S485" s="345"/>
      <c r="T485" s="345"/>
      <c r="U485" s="345"/>
      <c r="V485" s="345"/>
      <c r="W485" s="536"/>
      <c r="X485" s="345"/>
      <c r="Y485" s="345"/>
      <c r="Z485" s="345"/>
    </row>
    <row r="486" ht="18.75" customHeight="1">
      <c r="A486" s="345"/>
      <c r="B486" s="345"/>
      <c r="C486" s="345"/>
      <c r="D486" s="345"/>
      <c r="E486" s="345"/>
      <c r="F486" s="494"/>
      <c r="G486" s="494"/>
      <c r="H486" s="345"/>
      <c r="I486" s="345"/>
      <c r="J486" s="345"/>
      <c r="K486" s="345"/>
      <c r="L486" s="345"/>
      <c r="M486" s="345"/>
      <c r="N486" s="345"/>
      <c r="O486" s="345"/>
      <c r="P486" s="345"/>
      <c r="Q486" s="345"/>
      <c r="R486" s="345"/>
      <c r="S486" s="345"/>
      <c r="T486" s="345"/>
      <c r="U486" s="345"/>
      <c r="V486" s="345"/>
      <c r="W486" s="536"/>
      <c r="X486" s="345"/>
      <c r="Y486" s="345"/>
      <c r="Z486" s="345"/>
    </row>
    <row r="487" ht="18.75" customHeight="1">
      <c r="A487" s="345"/>
      <c r="B487" s="345"/>
      <c r="C487" s="345"/>
      <c r="D487" s="345"/>
      <c r="E487" s="345"/>
      <c r="F487" s="494"/>
      <c r="G487" s="494"/>
      <c r="H487" s="345"/>
      <c r="I487" s="345"/>
      <c r="J487" s="345"/>
      <c r="K487" s="345"/>
      <c r="L487" s="345"/>
      <c r="M487" s="345"/>
      <c r="N487" s="345"/>
      <c r="O487" s="345"/>
      <c r="P487" s="345"/>
      <c r="Q487" s="345"/>
      <c r="R487" s="345"/>
      <c r="S487" s="345"/>
      <c r="T487" s="345"/>
      <c r="U487" s="345"/>
      <c r="V487" s="345"/>
      <c r="W487" s="536"/>
      <c r="X487" s="345"/>
      <c r="Y487" s="345"/>
      <c r="Z487" s="345"/>
    </row>
    <row r="488" ht="18.75" customHeight="1">
      <c r="A488" s="345"/>
      <c r="B488" s="345"/>
      <c r="C488" s="345"/>
      <c r="D488" s="345"/>
      <c r="E488" s="345"/>
      <c r="F488" s="494"/>
      <c r="G488" s="494"/>
      <c r="H488" s="345"/>
      <c r="I488" s="345"/>
      <c r="J488" s="345"/>
      <c r="K488" s="345"/>
      <c r="L488" s="345"/>
      <c r="M488" s="345"/>
      <c r="N488" s="345"/>
      <c r="O488" s="345"/>
      <c r="P488" s="345"/>
      <c r="Q488" s="345"/>
      <c r="R488" s="345"/>
      <c r="S488" s="345"/>
      <c r="T488" s="345"/>
      <c r="U488" s="345"/>
      <c r="V488" s="345"/>
      <c r="W488" s="536"/>
      <c r="X488" s="345"/>
      <c r="Y488" s="345"/>
      <c r="Z488" s="345"/>
    </row>
    <row r="489" ht="18.75" customHeight="1">
      <c r="A489" s="345"/>
      <c r="B489" s="345"/>
      <c r="C489" s="345"/>
      <c r="D489" s="345"/>
      <c r="E489" s="345"/>
      <c r="F489" s="494"/>
      <c r="G489" s="494"/>
      <c r="H489" s="345"/>
      <c r="I489" s="345"/>
      <c r="J489" s="345"/>
      <c r="K489" s="345"/>
      <c r="L489" s="345"/>
      <c r="M489" s="345"/>
      <c r="N489" s="345"/>
      <c r="O489" s="345"/>
      <c r="P489" s="345"/>
      <c r="Q489" s="345"/>
      <c r="R489" s="345"/>
      <c r="S489" s="345"/>
      <c r="T489" s="345"/>
      <c r="U489" s="345"/>
      <c r="V489" s="345"/>
      <c r="W489" s="536"/>
      <c r="X489" s="345"/>
      <c r="Y489" s="345"/>
      <c r="Z489" s="345"/>
    </row>
    <row r="490" ht="18.75" customHeight="1">
      <c r="A490" s="345"/>
      <c r="B490" s="345"/>
      <c r="C490" s="345"/>
      <c r="D490" s="345"/>
      <c r="E490" s="345"/>
      <c r="F490" s="494"/>
      <c r="G490" s="494"/>
      <c r="H490" s="345"/>
      <c r="I490" s="345"/>
      <c r="J490" s="345"/>
      <c r="K490" s="345"/>
      <c r="L490" s="345"/>
      <c r="M490" s="345"/>
      <c r="N490" s="345"/>
      <c r="O490" s="345"/>
      <c r="P490" s="345"/>
      <c r="Q490" s="345"/>
      <c r="R490" s="345"/>
      <c r="S490" s="345"/>
      <c r="T490" s="345"/>
      <c r="U490" s="345"/>
      <c r="V490" s="345"/>
      <c r="W490" s="536"/>
      <c r="X490" s="345"/>
      <c r="Y490" s="345"/>
      <c r="Z490" s="345"/>
    </row>
    <row r="491" ht="18.75" customHeight="1">
      <c r="A491" s="345"/>
      <c r="B491" s="345"/>
      <c r="C491" s="345"/>
      <c r="D491" s="345"/>
      <c r="E491" s="345"/>
      <c r="F491" s="494"/>
      <c r="G491" s="494"/>
      <c r="H491" s="345"/>
      <c r="I491" s="345"/>
      <c r="J491" s="345"/>
      <c r="K491" s="345"/>
      <c r="L491" s="345"/>
      <c r="M491" s="345"/>
      <c r="N491" s="345"/>
      <c r="O491" s="345"/>
      <c r="P491" s="345"/>
      <c r="Q491" s="345"/>
      <c r="R491" s="345"/>
      <c r="S491" s="345"/>
      <c r="T491" s="345"/>
      <c r="U491" s="345"/>
      <c r="V491" s="345"/>
      <c r="W491" s="536"/>
      <c r="X491" s="345"/>
      <c r="Y491" s="345"/>
      <c r="Z491" s="345"/>
    </row>
    <row r="492" ht="18.75" customHeight="1">
      <c r="A492" s="345"/>
      <c r="B492" s="345"/>
      <c r="C492" s="345"/>
      <c r="D492" s="345"/>
      <c r="E492" s="345"/>
      <c r="F492" s="494"/>
      <c r="G492" s="494"/>
      <c r="H492" s="345"/>
      <c r="I492" s="345"/>
      <c r="J492" s="345"/>
      <c r="K492" s="345"/>
      <c r="L492" s="345"/>
      <c r="M492" s="345"/>
      <c r="N492" s="345"/>
      <c r="O492" s="345"/>
      <c r="P492" s="345"/>
      <c r="Q492" s="345"/>
      <c r="R492" s="345"/>
      <c r="S492" s="345"/>
      <c r="T492" s="345"/>
      <c r="U492" s="345"/>
      <c r="V492" s="345"/>
      <c r="W492" s="536"/>
      <c r="X492" s="345"/>
      <c r="Y492" s="345"/>
      <c r="Z492" s="345"/>
    </row>
    <row r="493" ht="18.75" customHeight="1">
      <c r="A493" s="345"/>
      <c r="B493" s="345"/>
      <c r="C493" s="345"/>
      <c r="D493" s="345"/>
      <c r="E493" s="345"/>
      <c r="F493" s="494"/>
      <c r="G493" s="494"/>
      <c r="H493" s="345"/>
      <c r="I493" s="345"/>
      <c r="J493" s="345"/>
      <c r="K493" s="345"/>
      <c r="L493" s="345"/>
      <c r="M493" s="345"/>
      <c r="N493" s="345"/>
      <c r="O493" s="345"/>
      <c r="P493" s="345"/>
      <c r="Q493" s="345"/>
      <c r="R493" s="345"/>
      <c r="S493" s="345"/>
      <c r="T493" s="345"/>
      <c r="U493" s="345"/>
      <c r="V493" s="345"/>
      <c r="W493" s="536"/>
      <c r="X493" s="345"/>
      <c r="Y493" s="345"/>
      <c r="Z493" s="345"/>
    </row>
    <row r="494" ht="18.75" customHeight="1">
      <c r="A494" s="345"/>
      <c r="B494" s="345"/>
      <c r="C494" s="345"/>
      <c r="D494" s="345"/>
      <c r="E494" s="345"/>
      <c r="F494" s="494"/>
      <c r="G494" s="494"/>
      <c r="H494" s="345"/>
      <c r="I494" s="345"/>
      <c r="J494" s="345"/>
      <c r="K494" s="345"/>
      <c r="L494" s="345"/>
      <c r="M494" s="345"/>
      <c r="N494" s="345"/>
      <c r="O494" s="345"/>
      <c r="P494" s="345"/>
      <c r="Q494" s="345"/>
      <c r="R494" s="345"/>
      <c r="S494" s="345"/>
      <c r="T494" s="345"/>
      <c r="U494" s="345"/>
      <c r="V494" s="345"/>
      <c r="W494" s="536"/>
      <c r="X494" s="345"/>
      <c r="Y494" s="345"/>
      <c r="Z494" s="345"/>
    </row>
    <row r="495" ht="18.75" customHeight="1">
      <c r="A495" s="345"/>
      <c r="B495" s="345"/>
      <c r="C495" s="345"/>
      <c r="D495" s="345"/>
      <c r="E495" s="345"/>
      <c r="F495" s="494"/>
      <c r="G495" s="494"/>
      <c r="H495" s="345"/>
      <c r="I495" s="345"/>
      <c r="J495" s="345"/>
      <c r="K495" s="345"/>
      <c r="L495" s="345"/>
      <c r="M495" s="345"/>
      <c r="N495" s="345"/>
      <c r="O495" s="345"/>
      <c r="P495" s="345"/>
      <c r="Q495" s="345"/>
      <c r="R495" s="345"/>
      <c r="S495" s="345"/>
      <c r="T495" s="345"/>
      <c r="U495" s="345"/>
      <c r="V495" s="345"/>
      <c r="W495" s="536"/>
      <c r="X495" s="345"/>
      <c r="Y495" s="345"/>
      <c r="Z495" s="345"/>
    </row>
    <row r="496" ht="18.75" customHeight="1">
      <c r="A496" s="345"/>
      <c r="B496" s="345"/>
      <c r="C496" s="345"/>
      <c r="D496" s="345"/>
      <c r="E496" s="345"/>
      <c r="F496" s="494"/>
      <c r="G496" s="494"/>
      <c r="H496" s="345"/>
      <c r="I496" s="345"/>
      <c r="J496" s="345"/>
      <c r="K496" s="345"/>
      <c r="L496" s="345"/>
      <c r="M496" s="345"/>
      <c r="N496" s="345"/>
      <c r="O496" s="345"/>
      <c r="P496" s="345"/>
      <c r="Q496" s="345"/>
      <c r="R496" s="345"/>
      <c r="S496" s="345"/>
      <c r="T496" s="345"/>
      <c r="U496" s="345"/>
      <c r="V496" s="345"/>
      <c r="W496" s="536"/>
      <c r="X496" s="345"/>
      <c r="Y496" s="345"/>
      <c r="Z496" s="345"/>
    </row>
    <row r="497" ht="18.75" customHeight="1">
      <c r="A497" s="345"/>
      <c r="B497" s="345"/>
      <c r="C497" s="345"/>
      <c r="D497" s="345"/>
      <c r="E497" s="345"/>
      <c r="F497" s="494"/>
      <c r="G497" s="494"/>
      <c r="H497" s="345"/>
      <c r="I497" s="345"/>
      <c r="J497" s="345"/>
      <c r="K497" s="345"/>
      <c r="L497" s="345"/>
      <c r="M497" s="345"/>
      <c r="N497" s="345"/>
      <c r="O497" s="345"/>
      <c r="P497" s="345"/>
      <c r="Q497" s="345"/>
      <c r="R497" s="345"/>
      <c r="S497" s="345"/>
      <c r="T497" s="345"/>
      <c r="U497" s="345"/>
      <c r="V497" s="345"/>
      <c r="W497" s="536"/>
      <c r="X497" s="345"/>
      <c r="Y497" s="345"/>
      <c r="Z497" s="345"/>
    </row>
    <row r="498" ht="18.75" customHeight="1">
      <c r="A498" s="345"/>
      <c r="B498" s="345"/>
      <c r="C498" s="345"/>
      <c r="D498" s="345"/>
      <c r="E498" s="345"/>
      <c r="F498" s="494"/>
      <c r="G498" s="494"/>
      <c r="H498" s="345"/>
      <c r="I498" s="345"/>
      <c r="J498" s="345"/>
      <c r="K498" s="345"/>
      <c r="L498" s="345"/>
      <c r="M498" s="345"/>
      <c r="N498" s="345"/>
      <c r="O498" s="345"/>
      <c r="P498" s="345"/>
      <c r="Q498" s="345"/>
      <c r="R498" s="345"/>
      <c r="S498" s="345"/>
      <c r="T498" s="345"/>
      <c r="U498" s="345"/>
      <c r="V498" s="345"/>
      <c r="W498" s="536"/>
      <c r="X498" s="345"/>
      <c r="Y498" s="345"/>
      <c r="Z498" s="345"/>
    </row>
    <row r="499" ht="18.75" customHeight="1">
      <c r="A499" s="345"/>
      <c r="B499" s="345"/>
      <c r="C499" s="345"/>
      <c r="D499" s="345"/>
      <c r="E499" s="345"/>
      <c r="F499" s="494"/>
      <c r="G499" s="494"/>
      <c r="H499" s="345"/>
      <c r="I499" s="345"/>
      <c r="J499" s="345"/>
      <c r="K499" s="345"/>
      <c r="L499" s="345"/>
      <c r="M499" s="345"/>
      <c r="N499" s="345"/>
      <c r="O499" s="345"/>
      <c r="P499" s="345"/>
      <c r="Q499" s="345"/>
      <c r="R499" s="345"/>
      <c r="S499" s="345"/>
      <c r="T499" s="345"/>
      <c r="U499" s="345"/>
      <c r="V499" s="345"/>
      <c r="W499" s="536"/>
      <c r="X499" s="345"/>
      <c r="Y499" s="345"/>
      <c r="Z499" s="345"/>
    </row>
    <row r="500" ht="18.75" customHeight="1">
      <c r="A500" s="345"/>
      <c r="B500" s="345"/>
      <c r="C500" s="345"/>
      <c r="D500" s="345"/>
      <c r="E500" s="345"/>
      <c r="F500" s="494"/>
      <c r="G500" s="494"/>
      <c r="H500" s="345"/>
      <c r="I500" s="345"/>
      <c r="J500" s="345"/>
      <c r="K500" s="345"/>
      <c r="L500" s="345"/>
      <c r="M500" s="345"/>
      <c r="N500" s="345"/>
      <c r="O500" s="345"/>
      <c r="P500" s="345"/>
      <c r="Q500" s="345"/>
      <c r="R500" s="345"/>
      <c r="S500" s="345"/>
      <c r="T500" s="345"/>
      <c r="U500" s="345"/>
      <c r="V500" s="345"/>
      <c r="W500" s="536"/>
      <c r="X500" s="345"/>
      <c r="Y500" s="345"/>
      <c r="Z500" s="345"/>
    </row>
    <row r="501" ht="18.75" customHeight="1">
      <c r="A501" s="345"/>
      <c r="B501" s="345"/>
      <c r="C501" s="345"/>
      <c r="D501" s="345"/>
      <c r="E501" s="345"/>
      <c r="F501" s="494"/>
      <c r="G501" s="494"/>
      <c r="H501" s="345"/>
      <c r="I501" s="345"/>
      <c r="J501" s="345"/>
      <c r="K501" s="345"/>
      <c r="L501" s="345"/>
      <c r="M501" s="345"/>
      <c r="N501" s="345"/>
      <c r="O501" s="345"/>
      <c r="P501" s="345"/>
      <c r="Q501" s="345"/>
      <c r="R501" s="345"/>
      <c r="S501" s="345"/>
      <c r="T501" s="345"/>
      <c r="U501" s="345"/>
      <c r="V501" s="345"/>
      <c r="W501" s="536"/>
      <c r="X501" s="345"/>
      <c r="Y501" s="345"/>
      <c r="Z501" s="345"/>
    </row>
    <row r="502" ht="18.75" customHeight="1">
      <c r="A502" s="345"/>
      <c r="B502" s="345"/>
      <c r="C502" s="345"/>
      <c r="D502" s="345"/>
      <c r="E502" s="345"/>
      <c r="F502" s="494"/>
      <c r="G502" s="494"/>
      <c r="H502" s="345"/>
      <c r="I502" s="345"/>
      <c r="J502" s="345"/>
      <c r="K502" s="345"/>
      <c r="L502" s="345"/>
      <c r="M502" s="345"/>
      <c r="N502" s="345"/>
      <c r="O502" s="345"/>
      <c r="P502" s="345"/>
      <c r="Q502" s="345"/>
      <c r="R502" s="345"/>
      <c r="S502" s="345"/>
      <c r="T502" s="345"/>
      <c r="U502" s="345"/>
      <c r="V502" s="345"/>
      <c r="W502" s="536"/>
      <c r="X502" s="345"/>
      <c r="Y502" s="345"/>
      <c r="Z502" s="345"/>
    </row>
    <row r="503" ht="18.75" customHeight="1">
      <c r="A503" s="345"/>
      <c r="B503" s="345"/>
      <c r="C503" s="345"/>
      <c r="D503" s="345"/>
      <c r="E503" s="345"/>
      <c r="F503" s="494"/>
      <c r="G503" s="494"/>
      <c r="H503" s="345"/>
      <c r="I503" s="345"/>
      <c r="J503" s="345"/>
      <c r="K503" s="345"/>
      <c r="L503" s="345"/>
      <c r="M503" s="345"/>
      <c r="N503" s="345"/>
      <c r="O503" s="345"/>
      <c r="P503" s="345"/>
      <c r="Q503" s="345"/>
      <c r="R503" s="345"/>
      <c r="S503" s="345"/>
      <c r="T503" s="345"/>
      <c r="U503" s="345"/>
      <c r="V503" s="345"/>
      <c r="W503" s="536"/>
      <c r="X503" s="345"/>
      <c r="Y503" s="345"/>
      <c r="Z503" s="345"/>
    </row>
    <row r="504" ht="18.75" customHeight="1">
      <c r="A504" s="345"/>
      <c r="B504" s="345"/>
      <c r="C504" s="345"/>
      <c r="D504" s="345"/>
      <c r="E504" s="345"/>
      <c r="F504" s="494"/>
      <c r="G504" s="494"/>
      <c r="H504" s="345"/>
      <c r="I504" s="345"/>
      <c r="J504" s="345"/>
      <c r="K504" s="345"/>
      <c r="L504" s="345"/>
      <c r="M504" s="345"/>
      <c r="N504" s="345"/>
      <c r="O504" s="345"/>
      <c r="P504" s="345"/>
      <c r="Q504" s="345"/>
      <c r="R504" s="345"/>
      <c r="S504" s="345"/>
      <c r="T504" s="345"/>
      <c r="U504" s="345"/>
      <c r="V504" s="345"/>
      <c r="W504" s="536"/>
      <c r="X504" s="345"/>
      <c r="Y504" s="345"/>
      <c r="Z504" s="345"/>
    </row>
    <row r="505" ht="18.75" customHeight="1">
      <c r="A505" s="345"/>
      <c r="B505" s="345"/>
      <c r="C505" s="345"/>
      <c r="D505" s="345"/>
      <c r="E505" s="345"/>
      <c r="F505" s="494"/>
      <c r="G505" s="494"/>
      <c r="H505" s="345"/>
      <c r="I505" s="345"/>
      <c r="J505" s="345"/>
      <c r="K505" s="345"/>
      <c r="L505" s="345"/>
      <c r="M505" s="345"/>
      <c r="N505" s="345"/>
      <c r="O505" s="345"/>
      <c r="P505" s="345"/>
      <c r="Q505" s="345"/>
      <c r="R505" s="345"/>
      <c r="S505" s="345"/>
      <c r="T505" s="345"/>
      <c r="U505" s="345"/>
      <c r="V505" s="345"/>
      <c r="W505" s="536"/>
      <c r="X505" s="345"/>
      <c r="Y505" s="345"/>
      <c r="Z505" s="345"/>
    </row>
    <row r="506" ht="18.75" customHeight="1">
      <c r="A506" s="345"/>
      <c r="B506" s="345"/>
      <c r="C506" s="345"/>
      <c r="D506" s="345"/>
      <c r="E506" s="345"/>
      <c r="F506" s="494"/>
      <c r="G506" s="494"/>
      <c r="H506" s="345"/>
      <c r="I506" s="345"/>
      <c r="J506" s="345"/>
      <c r="K506" s="345"/>
      <c r="L506" s="345"/>
      <c r="M506" s="345"/>
      <c r="N506" s="345"/>
      <c r="O506" s="345"/>
      <c r="P506" s="345"/>
      <c r="Q506" s="345"/>
      <c r="R506" s="345"/>
      <c r="S506" s="345"/>
      <c r="T506" s="345"/>
      <c r="U506" s="345"/>
      <c r="V506" s="345"/>
      <c r="W506" s="536"/>
      <c r="X506" s="345"/>
      <c r="Y506" s="345"/>
      <c r="Z506" s="345"/>
    </row>
    <row r="507" ht="18.75" customHeight="1">
      <c r="A507" s="345"/>
      <c r="B507" s="345"/>
      <c r="C507" s="345"/>
      <c r="D507" s="345"/>
      <c r="E507" s="345"/>
      <c r="F507" s="494"/>
      <c r="G507" s="494"/>
      <c r="H507" s="345"/>
      <c r="I507" s="345"/>
      <c r="J507" s="345"/>
      <c r="K507" s="345"/>
      <c r="L507" s="345"/>
      <c r="M507" s="345"/>
      <c r="N507" s="345"/>
      <c r="O507" s="345"/>
      <c r="P507" s="345"/>
      <c r="Q507" s="345"/>
      <c r="R507" s="345"/>
      <c r="S507" s="345"/>
      <c r="T507" s="345"/>
      <c r="U507" s="345"/>
      <c r="V507" s="345"/>
      <c r="W507" s="536"/>
      <c r="X507" s="345"/>
      <c r="Y507" s="345"/>
      <c r="Z507" s="345"/>
    </row>
    <row r="508" ht="18.75" customHeight="1">
      <c r="A508" s="345"/>
      <c r="B508" s="345"/>
      <c r="C508" s="345"/>
      <c r="D508" s="345"/>
      <c r="E508" s="345"/>
      <c r="F508" s="494"/>
      <c r="G508" s="494"/>
      <c r="H508" s="345"/>
      <c r="I508" s="345"/>
      <c r="J508" s="345"/>
      <c r="K508" s="345"/>
      <c r="L508" s="345"/>
      <c r="M508" s="345"/>
      <c r="N508" s="345"/>
      <c r="O508" s="345"/>
      <c r="P508" s="345"/>
      <c r="Q508" s="345"/>
      <c r="R508" s="345"/>
      <c r="S508" s="345"/>
      <c r="T508" s="345"/>
      <c r="U508" s="345"/>
      <c r="V508" s="345"/>
      <c r="W508" s="536"/>
      <c r="X508" s="345"/>
      <c r="Y508" s="345"/>
      <c r="Z508" s="345"/>
    </row>
    <row r="509" ht="18.75" customHeight="1">
      <c r="A509" s="345"/>
      <c r="B509" s="345"/>
      <c r="C509" s="345"/>
      <c r="D509" s="345"/>
      <c r="E509" s="345"/>
      <c r="F509" s="494"/>
      <c r="G509" s="494"/>
      <c r="H509" s="345"/>
      <c r="I509" s="345"/>
      <c r="J509" s="345"/>
      <c r="K509" s="345"/>
      <c r="L509" s="345"/>
      <c r="M509" s="345"/>
      <c r="N509" s="345"/>
      <c r="O509" s="345"/>
      <c r="P509" s="345"/>
      <c r="Q509" s="345"/>
      <c r="R509" s="345"/>
      <c r="S509" s="345"/>
      <c r="T509" s="345"/>
      <c r="U509" s="345"/>
      <c r="V509" s="345"/>
      <c r="W509" s="536"/>
      <c r="X509" s="345"/>
      <c r="Y509" s="345"/>
      <c r="Z509" s="345"/>
    </row>
    <row r="510" ht="18.75" customHeight="1">
      <c r="A510" s="345"/>
      <c r="B510" s="345"/>
      <c r="C510" s="345"/>
      <c r="D510" s="345"/>
      <c r="E510" s="345"/>
      <c r="F510" s="494"/>
      <c r="G510" s="494"/>
      <c r="H510" s="345"/>
      <c r="I510" s="345"/>
      <c r="J510" s="345"/>
      <c r="K510" s="345"/>
      <c r="L510" s="345"/>
      <c r="M510" s="345"/>
      <c r="N510" s="345"/>
      <c r="O510" s="345"/>
      <c r="P510" s="345"/>
      <c r="Q510" s="345"/>
      <c r="R510" s="345"/>
      <c r="S510" s="345"/>
      <c r="T510" s="345"/>
      <c r="U510" s="345"/>
      <c r="V510" s="345"/>
      <c r="W510" s="536"/>
      <c r="X510" s="345"/>
      <c r="Y510" s="345"/>
      <c r="Z510" s="345"/>
    </row>
    <row r="511" ht="18.75" customHeight="1">
      <c r="A511" s="345"/>
      <c r="B511" s="345"/>
      <c r="C511" s="345"/>
      <c r="D511" s="345"/>
      <c r="E511" s="345"/>
      <c r="F511" s="494"/>
      <c r="G511" s="494"/>
      <c r="H511" s="345"/>
      <c r="I511" s="345"/>
      <c r="J511" s="345"/>
      <c r="K511" s="345"/>
      <c r="L511" s="345"/>
      <c r="M511" s="345"/>
      <c r="N511" s="345"/>
      <c r="O511" s="345"/>
      <c r="P511" s="345"/>
      <c r="Q511" s="345"/>
      <c r="R511" s="345"/>
      <c r="S511" s="345"/>
      <c r="T511" s="345"/>
      <c r="U511" s="345"/>
      <c r="V511" s="345"/>
      <c r="W511" s="536"/>
      <c r="X511" s="345"/>
      <c r="Y511" s="345"/>
      <c r="Z511" s="345"/>
    </row>
    <row r="512" ht="18.75" customHeight="1">
      <c r="A512" s="345"/>
      <c r="B512" s="345"/>
      <c r="C512" s="345"/>
      <c r="D512" s="345"/>
      <c r="E512" s="345"/>
      <c r="F512" s="494"/>
      <c r="G512" s="494"/>
      <c r="H512" s="345"/>
      <c r="I512" s="345"/>
      <c r="J512" s="345"/>
      <c r="K512" s="345"/>
      <c r="L512" s="345"/>
      <c r="M512" s="345"/>
      <c r="N512" s="345"/>
      <c r="O512" s="345"/>
      <c r="P512" s="345"/>
      <c r="Q512" s="345"/>
      <c r="R512" s="345"/>
      <c r="S512" s="345"/>
      <c r="T512" s="345"/>
      <c r="U512" s="345"/>
      <c r="V512" s="345"/>
      <c r="W512" s="536"/>
      <c r="X512" s="345"/>
      <c r="Y512" s="345"/>
      <c r="Z512" s="345"/>
    </row>
    <row r="513" ht="18.75" customHeight="1">
      <c r="A513" s="345"/>
      <c r="B513" s="345"/>
      <c r="C513" s="345"/>
      <c r="D513" s="345"/>
      <c r="E513" s="345"/>
      <c r="F513" s="494"/>
      <c r="G513" s="494"/>
      <c r="H513" s="345"/>
      <c r="I513" s="345"/>
      <c r="J513" s="345"/>
      <c r="K513" s="345"/>
      <c r="L513" s="345"/>
      <c r="M513" s="345"/>
      <c r="N513" s="345"/>
      <c r="O513" s="345"/>
      <c r="P513" s="345"/>
      <c r="Q513" s="345"/>
      <c r="R513" s="345"/>
      <c r="S513" s="345"/>
      <c r="T513" s="345"/>
      <c r="U513" s="345"/>
      <c r="V513" s="345"/>
      <c r="W513" s="536"/>
      <c r="X513" s="345"/>
      <c r="Y513" s="345"/>
      <c r="Z513" s="345"/>
    </row>
    <row r="514" ht="18.75" customHeight="1">
      <c r="A514" s="345"/>
      <c r="B514" s="345"/>
      <c r="C514" s="345"/>
      <c r="D514" s="345"/>
      <c r="E514" s="345"/>
      <c r="F514" s="494"/>
      <c r="G514" s="494"/>
      <c r="H514" s="345"/>
      <c r="I514" s="345"/>
      <c r="J514" s="345"/>
      <c r="K514" s="345"/>
      <c r="L514" s="345"/>
      <c r="M514" s="345"/>
      <c r="N514" s="345"/>
      <c r="O514" s="345"/>
      <c r="P514" s="345"/>
      <c r="Q514" s="345"/>
      <c r="R514" s="345"/>
      <c r="S514" s="345"/>
      <c r="T514" s="345"/>
      <c r="U514" s="345"/>
      <c r="V514" s="345"/>
      <c r="W514" s="536"/>
      <c r="X514" s="345"/>
      <c r="Y514" s="345"/>
      <c r="Z514" s="345"/>
    </row>
    <row r="515" ht="18.75" customHeight="1">
      <c r="A515" s="345"/>
      <c r="B515" s="345"/>
      <c r="C515" s="345"/>
      <c r="D515" s="345"/>
      <c r="E515" s="345"/>
      <c r="F515" s="494"/>
      <c r="G515" s="494"/>
      <c r="H515" s="345"/>
      <c r="I515" s="345"/>
      <c r="J515" s="345"/>
      <c r="K515" s="345"/>
      <c r="L515" s="345"/>
      <c r="M515" s="345"/>
      <c r="N515" s="345"/>
      <c r="O515" s="345"/>
      <c r="P515" s="345"/>
      <c r="Q515" s="345"/>
      <c r="R515" s="345"/>
      <c r="S515" s="345"/>
      <c r="T515" s="345"/>
      <c r="U515" s="345"/>
      <c r="V515" s="345"/>
      <c r="W515" s="536"/>
      <c r="X515" s="345"/>
      <c r="Y515" s="345"/>
      <c r="Z515" s="345"/>
    </row>
    <row r="516" ht="18.75" customHeight="1">
      <c r="A516" s="345"/>
      <c r="B516" s="345"/>
      <c r="C516" s="345"/>
      <c r="D516" s="345"/>
      <c r="E516" s="345"/>
      <c r="F516" s="494"/>
      <c r="G516" s="494"/>
      <c r="H516" s="345"/>
      <c r="I516" s="345"/>
      <c r="J516" s="345"/>
      <c r="K516" s="345"/>
      <c r="L516" s="345"/>
      <c r="M516" s="345"/>
      <c r="N516" s="345"/>
      <c r="O516" s="345"/>
      <c r="P516" s="345"/>
      <c r="Q516" s="345"/>
      <c r="R516" s="345"/>
      <c r="S516" s="345"/>
      <c r="T516" s="345"/>
      <c r="U516" s="345"/>
      <c r="V516" s="345"/>
      <c r="W516" s="536"/>
      <c r="X516" s="345"/>
      <c r="Y516" s="345"/>
      <c r="Z516" s="345"/>
    </row>
    <row r="517" ht="18.75" customHeight="1">
      <c r="A517" s="345"/>
      <c r="B517" s="345"/>
      <c r="C517" s="345"/>
      <c r="D517" s="345"/>
      <c r="E517" s="345"/>
      <c r="F517" s="494"/>
      <c r="G517" s="494"/>
      <c r="H517" s="345"/>
      <c r="I517" s="345"/>
      <c r="J517" s="345"/>
      <c r="K517" s="345"/>
      <c r="L517" s="345"/>
      <c r="M517" s="345"/>
      <c r="N517" s="345"/>
      <c r="O517" s="345"/>
      <c r="P517" s="345"/>
      <c r="Q517" s="345"/>
      <c r="R517" s="345"/>
      <c r="S517" s="345"/>
      <c r="T517" s="345"/>
      <c r="U517" s="345"/>
      <c r="V517" s="345"/>
      <c r="W517" s="536"/>
      <c r="X517" s="345"/>
      <c r="Y517" s="345"/>
      <c r="Z517" s="345"/>
    </row>
    <row r="518" ht="18.75" customHeight="1">
      <c r="A518" s="345"/>
      <c r="B518" s="345"/>
      <c r="C518" s="345"/>
      <c r="D518" s="345"/>
      <c r="E518" s="345"/>
      <c r="F518" s="494"/>
      <c r="G518" s="494"/>
      <c r="H518" s="345"/>
      <c r="I518" s="345"/>
      <c r="J518" s="345"/>
      <c r="K518" s="345"/>
      <c r="L518" s="345"/>
      <c r="M518" s="345"/>
      <c r="N518" s="345"/>
      <c r="O518" s="345"/>
      <c r="P518" s="345"/>
      <c r="Q518" s="345"/>
      <c r="R518" s="345"/>
      <c r="S518" s="345"/>
      <c r="T518" s="345"/>
      <c r="U518" s="345"/>
      <c r="V518" s="345"/>
      <c r="W518" s="536"/>
      <c r="X518" s="345"/>
      <c r="Y518" s="345"/>
      <c r="Z518" s="345"/>
    </row>
    <row r="519" ht="18.75" customHeight="1">
      <c r="A519" s="345"/>
      <c r="B519" s="345"/>
      <c r="C519" s="345"/>
      <c r="D519" s="345"/>
      <c r="E519" s="345"/>
      <c r="F519" s="494"/>
      <c r="G519" s="494"/>
      <c r="H519" s="345"/>
      <c r="I519" s="345"/>
      <c r="J519" s="345"/>
      <c r="K519" s="345"/>
      <c r="L519" s="345"/>
      <c r="M519" s="345"/>
      <c r="N519" s="345"/>
      <c r="O519" s="345"/>
      <c r="P519" s="345"/>
      <c r="Q519" s="345"/>
      <c r="R519" s="345"/>
      <c r="S519" s="345"/>
      <c r="T519" s="345"/>
      <c r="U519" s="345"/>
      <c r="V519" s="345"/>
      <c r="W519" s="536"/>
      <c r="X519" s="345"/>
      <c r="Y519" s="345"/>
      <c r="Z519" s="345"/>
    </row>
    <row r="520" ht="18.75" customHeight="1">
      <c r="A520" s="345"/>
      <c r="B520" s="345"/>
      <c r="C520" s="345"/>
      <c r="D520" s="345"/>
      <c r="E520" s="345"/>
      <c r="F520" s="494"/>
      <c r="G520" s="494"/>
      <c r="H520" s="345"/>
      <c r="I520" s="345"/>
      <c r="J520" s="345"/>
      <c r="K520" s="345"/>
      <c r="L520" s="345"/>
      <c r="M520" s="345"/>
      <c r="N520" s="345"/>
      <c r="O520" s="345"/>
      <c r="P520" s="345"/>
      <c r="Q520" s="345"/>
      <c r="R520" s="345"/>
      <c r="S520" s="345"/>
      <c r="T520" s="345"/>
      <c r="U520" s="345"/>
      <c r="V520" s="345"/>
      <c r="W520" s="536"/>
      <c r="X520" s="345"/>
      <c r="Y520" s="345"/>
      <c r="Z520" s="345"/>
    </row>
    <row r="521" ht="18.75" customHeight="1">
      <c r="A521" s="345"/>
      <c r="B521" s="345"/>
      <c r="C521" s="345"/>
      <c r="D521" s="345"/>
      <c r="E521" s="345"/>
      <c r="F521" s="494"/>
      <c r="G521" s="494"/>
      <c r="H521" s="345"/>
      <c r="I521" s="345"/>
      <c r="J521" s="345"/>
      <c r="K521" s="345"/>
      <c r="L521" s="345"/>
      <c r="M521" s="345"/>
      <c r="N521" s="345"/>
      <c r="O521" s="345"/>
      <c r="P521" s="345"/>
      <c r="Q521" s="345"/>
      <c r="R521" s="345"/>
      <c r="S521" s="345"/>
      <c r="T521" s="345"/>
      <c r="U521" s="345"/>
      <c r="V521" s="345"/>
      <c r="W521" s="536"/>
      <c r="X521" s="345"/>
      <c r="Y521" s="345"/>
      <c r="Z521" s="345"/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6.71"/>
  </cols>
  <sheetData>
    <row r="1" ht="21.0" customHeight="1">
      <c r="A1" s="451"/>
      <c r="B1" s="452"/>
      <c r="C1" s="452"/>
      <c r="D1" s="452"/>
      <c r="E1" s="452"/>
      <c r="F1" s="459"/>
      <c r="G1" s="459"/>
      <c r="H1" s="452"/>
      <c r="I1" s="465"/>
      <c r="J1" s="465"/>
      <c r="K1" s="454"/>
      <c r="L1" s="454"/>
      <c r="M1" s="454"/>
      <c r="N1" s="454"/>
      <c r="O1" s="451"/>
      <c r="P1" s="451"/>
      <c r="Q1" s="451"/>
      <c r="R1" s="454"/>
      <c r="S1" s="454"/>
      <c r="T1" s="454"/>
      <c r="U1" s="454"/>
      <c r="V1" s="454"/>
      <c r="W1" s="454"/>
      <c r="X1" s="451"/>
      <c r="Y1" s="451"/>
    </row>
    <row r="2" ht="21.0" customHeight="1">
      <c r="A2" s="540"/>
      <c r="B2" s="541"/>
      <c r="C2" s="541"/>
      <c r="D2" s="541"/>
      <c r="E2" s="542"/>
      <c r="F2" s="543"/>
      <c r="G2" s="543"/>
      <c r="H2" s="541"/>
      <c r="I2" s="544"/>
      <c r="J2" s="544"/>
      <c r="K2" s="543"/>
      <c r="L2" s="543"/>
      <c r="M2" s="543"/>
      <c r="N2" s="26"/>
      <c r="O2" s="545"/>
      <c r="P2" s="546"/>
      <c r="Q2" s="546"/>
      <c r="R2" s="543"/>
      <c r="S2" s="543"/>
      <c r="T2" s="543"/>
      <c r="U2" s="543"/>
      <c r="V2" s="543"/>
      <c r="W2" s="543"/>
      <c r="X2" s="540"/>
      <c r="Y2" s="540"/>
    </row>
    <row r="3" ht="21.0" customHeight="1">
      <c r="A3" s="540"/>
      <c r="B3" s="541"/>
      <c r="C3" s="26"/>
      <c r="D3" s="543"/>
      <c r="E3" s="543"/>
      <c r="F3" s="543"/>
      <c r="G3" s="543"/>
      <c r="H3" s="543"/>
      <c r="I3" s="543"/>
      <c r="J3" s="543"/>
      <c r="K3" s="546"/>
      <c r="L3" s="545"/>
      <c r="M3" s="545"/>
      <c r="N3" s="546"/>
      <c r="O3" s="545"/>
      <c r="P3" s="546"/>
      <c r="Q3" s="546"/>
      <c r="R3" s="543"/>
      <c r="S3" s="543"/>
      <c r="T3" s="543"/>
      <c r="U3" s="543"/>
      <c r="V3" s="547"/>
      <c r="W3" s="543"/>
      <c r="X3" s="540"/>
      <c r="Y3" s="540"/>
    </row>
    <row r="4" ht="21.0" customHeight="1">
      <c r="A4" s="540"/>
      <c r="B4" s="548"/>
      <c r="C4" s="543"/>
      <c r="D4" s="543"/>
      <c r="E4" s="543"/>
      <c r="F4" s="543"/>
      <c r="G4" s="543"/>
      <c r="H4" s="543"/>
      <c r="I4" s="543"/>
      <c r="J4" s="543"/>
      <c r="K4" s="546"/>
      <c r="L4" s="545"/>
      <c r="M4" s="545"/>
      <c r="N4" s="546"/>
      <c r="O4" s="549"/>
      <c r="P4" s="540"/>
      <c r="Q4" s="540"/>
      <c r="R4" s="543"/>
      <c r="S4" s="543"/>
      <c r="T4" s="543"/>
      <c r="U4" s="543"/>
      <c r="V4" s="547"/>
      <c r="W4" s="543"/>
      <c r="X4" s="540"/>
      <c r="Y4" s="540"/>
    </row>
    <row r="5" ht="21.0" customHeight="1">
      <c r="A5" s="540"/>
      <c r="B5" s="548"/>
      <c r="C5" s="543"/>
      <c r="D5" s="543"/>
      <c r="E5" s="543"/>
      <c r="F5" s="543"/>
      <c r="G5" s="543"/>
      <c r="H5" s="543"/>
      <c r="I5" s="550"/>
      <c r="J5" s="550"/>
      <c r="K5" s="551"/>
      <c r="L5" s="550"/>
      <c r="M5" s="550"/>
      <c r="N5" s="543"/>
      <c r="O5" s="540"/>
      <c r="P5" s="540"/>
      <c r="Q5" s="540"/>
      <c r="R5" s="543"/>
      <c r="S5" s="543"/>
      <c r="T5" s="543"/>
      <c r="U5" s="543"/>
      <c r="V5" s="547"/>
      <c r="W5" s="543"/>
      <c r="X5" s="540"/>
      <c r="Y5" s="540"/>
    </row>
    <row r="6" ht="21.0" customHeight="1">
      <c r="A6" s="540"/>
      <c r="B6" s="548"/>
      <c r="C6" s="543"/>
      <c r="D6" s="543"/>
      <c r="E6" s="543"/>
      <c r="F6" s="543"/>
      <c r="G6" s="543"/>
      <c r="H6" s="541"/>
      <c r="I6" s="26"/>
      <c r="J6" s="26"/>
      <c r="K6" s="545"/>
      <c r="L6" s="546"/>
      <c r="M6" s="546"/>
      <c r="N6" s="543"/>
      <c r="O6" s="540"/>
      <c r="P6" s="540"/>
      <c r="Q6" s="540"/>
      <c r="R6" s="543"/>
      <c r="S6" s="543"/>
      <c r="T6" s="543"/>
      <c r="U6" s="543"/>
      <c r="V6" s="547"/>
      <c r="W6" s="543"/>
      <c r="X6" s="540"/>
      <c r="Y6" s="540"/>
    </row>
    <row r="7" ht="21.0" customHeight="1">
      <c r="A7" s="540"/>
      <c r="B7" s="548"/>
      <c r="C7" s="552"/>
      <c r="D7" s="543"/>
      <c r="E7" s="553"/>
      <c r="F7" s="543"/>
      <c r="G7" s="543"/>
      <c r="H7" s="541"/>
      <c r="I7" s="26"/>
      <c r="J7" s="26"/>
      <c r="K7" s="551"/>
      <c r="L7" s="551"/>
      <c r="M7" s="551"/>
      <c r="N7" s="543"/>
      <c r="O7" s="540"/>
      <c r="P7" s="540"/>
      <c r="Q7" s="540"/>
      <c r="R7" s="543"/>
      <c r="S7" s="543"/>
      <c r="T7" s="543"/>
      <c r="U7" s="543"/>
      <c r="V7" s="547"/>
      <c r="W7" s="543"/>
      <c r="X7" s="540"/>
      <c r="Y7" s="540"/>
    </row>
    <row r="8" ht="21.0" customHeight="1">
      <c r="A8" s="540"/>
      <c r="B8" s="548"/>
      <c r="C8" s="543"/>
      <c r="D8" s="543"/>
      <c r="E8" s="543"/>
      <c r="F8" s="543"/>
      <c r="G8" s="543"/>
      <c r="H8" s="554"/>
      <c r="I8" s="555"/>
      <c r="J8" s="555"/>
      <c r="K8" s="556"/>
      <c r="L8" s="543"/>
      <c r="M8" s="543"/>
      <c r="N8" s="543"/>
      <c r="O8" s="540"/>
      <c r="P8" s="540"/>
      <c r="Q8" s="540"/>
      <c r="R8" s="543"/>
      <c r="S8" s="543"/>
      <c r="T8" s="543"/>
      <c r="U8" s="543"/>
      <c r="V8" s="547"/>
      <c r="W8" s="543"/>
      <c r="X8" s="540"/>
      <c r="Y8" s="540"/>
    </row>
    <row r="9" ht="21.0" customHeight="1">
      <c r="A9" s="451"/>
      <c r="B9" s="458"/>
      <c r="C9" s="454"/>
      <c r="D9" s="454"/>
      <c r="E9" s="454"/>
      <c r="F9" s="454"/>
      <c r="G9" s="454"/>
      <c r="H9" s="466"/>
      <c r="I9" s="555"/>
      <c r="J9" s="555"/>
      <c r="K9" s="556"/>
      <c r="L9" s="543"/>
      <c r="M9" s="543"/>
      <c r="N9" s="543"/>
      <c r="O9" s="540"/>
      <c r="P9" s="540"/>
      <c r="Q9" s="540"/>
      <c r="R9" s="543"/>
      <c r="S9" s="543"/>
      <c r="T9" s="543"/>
      <c r="U9" s="543"/>
      <c r="V9" s="547"/>
      <c r="W9" s="543"/>
      <c r="X9" s="540"/>
      <c r="Y9" s="540"/>
    </row>
    <row r="10" ht="21.0" customHeight="1">
      <c r="A10" s="451"/>
      <c r="B10" s="452"/>
      <c r="C10" s="454"/>
      <c r="D10" s="454"/>
      <c r="E10" s="454"/>
      <c r="F10" s="454"/>
      <c r="G10" s="454"/>
      <c r="H10" s="466"/>
      <c r="I10" s="555"/>
      <c r="J10" s="555"/>
      <c r="K10" s="556"/>
      <c r="L10" s="543"/>
      <c r="M10" s="543"/>
      <c r="N10" s="543"/>
      <c r="O10" s="540"/>
      <c r="P10" s="540"/>
      <c r="Q10" s="540"/>
      <c r="R10" s="543"/>
      <c r="S10" s="543"/>
      <c r="T10" s="543"/>
      <c r="U10" s="543"/>
      <c r="V10" s="547"/>
      <c r="W10" s="543"/>
      <c r="X10" s="540"/>
      <c r="Y10" s="540"/>
    </row>
    <row r="11" ht="21.0" customHeight="1">
      <c r="A11" s="451"/>
      <c r="B11" s="452" t="s">
        <v>149</v>
      </c>
      <c r="C11" s="454" t="s">
        <v>150</v>
      </c>
      <c r="D11" s="454" t="s">
        <v>151</v>
      </c>
      <c r="E11" s="451" t="s">
        <v>158</v>
      </c>
      <c r="F11" s="454"/>
      <c r="G11" s="454"/>
      <c r="H11" s="466"/>
      <c r="I11" s="544"/>
      <c r="J11" s="544"/>
      <c r="K11" s="554"/>
      <c r="L11" s="543"/>
      <c r="M11" s="543"/>
      <c r="N11" s="543"/>
      <c r="O11" s="540"/>
      <c r="P11" s="540"/>
      <c r="Q11" s="540"/>
      <c r="R11" s="543"/>
      <c r="S11" s="543"/>
      <c r="T11" s="543"/>
      <c r="U11" s="543"/>
      <c r="V11" s="541"/>
      <c r="W11" s="543"/>
      <c r="X11" s="543"/>
      <c r="Y11" s="540"/>
    </row>
    <row r="12" ht="21.0" customHeight="1">
      <c r="A12" s="451"/>
      <c r="B12" s="452">
        <v>1.0</v>
      </c>
      <c r="C12" s="466"/>
      <c r="D12" s="527"/>
      <c r="E12" s="466"/>
      <c r="F12" s="454"/>
      <c r="G12" s="454"/>
      <c r="H12" s="466"/>
      <c r="I12" s="557"/>
      <c r="J12" s="557"/>
      <c r="K12" s="556"/>
      <c r="L12" s="543"/>
      <c r="M12" s="543"/>
      <c r="N12" s="543"/>
      <c r="O12" s="540"/>
      <c r="P12" s="540"/>
      <c r="Q12" s="540"/>
      <c r="R12" s="543"/>
      <c r="S12" s="66"/>
      <c r="T12" s="66"/>
      <c r="U12" s="543"/>
      <c r="V12" s="541"/>
      <c r="W12" s="558"/>
      <c r="X12" s="549"/>
      <c r="Y12" s="540"/>
    </row>
    <row r="13" ht="21.0" customHeight="1">
      <c r="A13" s="451"/>
      <c r="B13" s="452">
        <v>2.0</v>
      </c>
      <c r="C13" s="484"/>
      <c r="D13" s="527"/>
      <c r="E13" s="484"/>
      <c r="F13" s="459"/>
      <c r="G13" s="459"/>
      <c r="H13" s="452"/>
      <c r="I13" s="544"/>
      <c r="J13" s="544"/>
      <c r="K13" s="543"/>
      <c r="L13" s="543"/>
      <c r="M13" s="543"/>
      <c r="N13" s="543"/>
      <c r="O13" s="540"/>
      <c r="P13" s="540"/>
      <c r="Q13" s="540"/>
      <c r="R13" s="543"/>
      <c r="S13" s="66"/>
      <c r="T13" s="66"/>
      <c r="U13" s="543"/>
      <c r="V13" s="541"/>
      <c r="W13" s="541"/>
      <c r="X13" s="559"/>
      <c r="Y13" s="540"/>
    </row>
    <row r="14" ht="21.0" customHeight="1">
      <c r="A14" s="451"/>
      <c r="B14" s="452">
        <v>3.0</v>
      </c>
      <c r="C14" s="466"/>
      <c r="D14" s="527"/>
      <c r="E14" s="484"/>
      <c r="F14" s="459"/>
      <c r="G14" s="459"/>
      <c r="H14" s="452"/>
      <c r="I14" s="544"/>
      <c r="J14" s="544"/>
      <c r="K14" s="543"/>
      <c r="L14" s="543"/>
      <c r="M14" s="543"/>
      <c r="N14" s="543"/>
      <c r="O14" s="540"/>
      <c r="P14" s="540"/>
      <c r="Q14" s="540"/>
      <c r="R14" s="543"/>
      <c r="S14" s="66"/>
      <c r="T14" s="66"/>
      <c r="U14" s="543"/>
      <c r="V14" s="541"/>
      <c r="W14" s="541"/>
      <c r="X14" s="559"/>
      <c r="Y14" s="540"/>
    </row>
    <row r="15" ht="21.0" customHeight="1">
      <c r="A15" s="451"/>
      <c r="B15" s="452">
        <v>4.0</v>
      </c>
      <c r="C15" s="466"/>
      <c r="D15" s="527"/>
      <c r="E15" s="484"/>
      <c r="F15" s="459"/>
      <c r="G15" s="459"/>
      <c r="H15" s="452"/>
      <c r="I15" s="544"/>
      <c r="J15" s="544"/>
      <c r="K15" s="543"/>
      <c r="L15" s="543"/>
      <c r="M15" s="543"/>
      <c r="N15" s="543"/>
      <c r="O15" s="540"/>
      <c r="P15" s="540"/>
      <c r="Q15" s="540"/>
      <c r="R15" s="543"/>
      <c r="S15" s="66"/>
      <c r="T15" s="66"/>
      <c r="U15" s="543"/>
      <c r="V15" s="541"/>
      <c r="W15" s="541"/>
      <c r="X15" s="26"/>
      <c r="Y15" s="540"/>
    </row>
    <row r="16" ht="21.0" customHeight="1">
      <c r="A16" s="451"/>
      <c r="B16" s="452">
        <v>5.0</v>
      </c>
      <c r="C16" s="466"/>
      <c r="D16" s="527"/>
      <c r="E16" s="484"/>
      <c r="F16" s="459"/>
      <c r="G16" s="459"/>
      <c r="H16" s="452"/>
      <c r="I16" s="544"/>
      <c r="J16" s="544"/>
      <c r="K16" s="543"/>
      <c r="L16" s="543"/>
      <c r="M16" s="543"/>
      <c r="N16" s="543"/>
      <c r="O16" s="540"/>
      <c r="P16" s="540"/>
      <c r="Q16" s="540"/>
      <c r="R16" s="543"/>
      <c r="S16" s="66"/>
      <c r="T16" s="66"/>
      <c r="U16" s="543"/>
      <c r="V16" s="541"/>
      <c r="W16" s="541"/>
      <c r="X16" s="559"/>
      <c r="Y16" s="540"/>
    </row>
    <row r="17" ht="21.0" customHeight="1">
      <c r="A17" s="451"/>
      <c r="B17" s="452">
        <v>6.0</v>
      </c>
      <c r="C17" s="466"/>
      <c r="D17" s="527"/>
      <c r="E17" s="484"/>
      <c r="F17" s="459"/>
      <c r="G17" s="459"/>
      <c r="H17" s="452"/>
      <c r="I17" s="544"/>
      <c r="J17" s="544"/>
      <c r="K17" s="543"/>
      <c r="L17" s="543"/>
      <c r="M17" s="543"/>
      <c r="N17" s="543"/>
      <c r="O17" s="540"/>
      <c r="P17" s="540"/>
      <c r="Q17" s="540"/>
      <c r="R17" s="543"/>
      <c r="S17" s="66"/>
      <c r="T17" s="66"/>
      <c r="U17" s="543"/>
      <c r="V17" s="541"/>
      <c r="W17" s="541"/>
      <c r="X17" s="559"/>
      <c r="Y17" s="540"/>
    </row>
    <row r="18" ht="21.0" customHeight="1">
      <c r="A18" s="451"/>
      <c r="B18" s="452">
        <v>7.0</v>
      </c>
      <c r="C18" s="484"/>
      <c r="D18" s="530"/>
      <c r="E18" s="484"/>
      <c r="F18" s="459"/>
      <c r="G18" s="459"/>
      <c r="H18" s="452"/>
      <c r="I18" s="544"/>
      <c r="J18" s="544"/>
      <c r="K18" s="543"/>
      <c r="L18" s="543"/>
      <c r="M18" s="543"/>
      <c r="N18" s="543"/>
      <c r="O18" s="540"/>
      <c r="P18" s="540"/>
      <c r="Q18" s="540"/>
      <c r="R18" s="543"/>
      <c r="S18" s="66"/>
      <c r="T18" s="66"/>
      <c r="U18" s="543"/>
      <c r="V18" s="541"/>
      <c r="W18" s="560"/>
      <c r="X18" s="549"/>
      <c r="Y18" s="540"/>
    </row>
    <row r="19" ht="21.0" customHeight="1">
      <c r="A19" s="451"/>
      <c r="B19" s="452">
        <v>8.0</v>
      </c>
      <c r="C19" s="484"/>
      <c r="D19" s="530"/>
      <c r="E19" s="484"/>
      <c r="F19" s="459"/>
      <c r="G19" s="459"/>
      <c r="H19" s="452"/>
      <c r="I19" s="544"/>
      <c r="J19" s="544"/>
      <c r="K19" s="543"/>
      <c r="L19" s="543"/>
      <c r="M19" s="543"/>
      <c r="N19" s="543"/>
      <c r="O19" s="540"/>
      <c r="P19" s="540"/>
      <c r="Q19" s="540"/>
      <c r="R19" s="543"/>
      <c r="S19" s="66"/>
      <c r="T19" s="66"/>
      <c r="U19" s="543"/>
      <c r="V19" s="541"/>
      <c r="W19" s="541"/>
      <c r="X19" s="549"/>
      <c r="Y19" s="540"/>
    </row>
    <row r="20" ht="21.0" customHeight="1">
      <c r="A20" s="451"/>
      <c r="B20" s="452">
        <v>9.0</v>
      </c>
      <c r="C20" s="466"/>
      <c r="D20" s="483"/>
      <c r="E20" s="484"/>
      <c r="F20" s="459"/>
      <c r="G20" s="459"/>
      <c r="H20" s="452"/>
      <c r="I20" s="544"/>
      <c r="J20" s="544"/>
      <c r="K20" s="543"/>
      <c r="L20" s="543"/>
      <c r="M20" s="543"/>
      <c r="N20" s="543"/>
      <c r="O20" s="540"/>
      <c r="P20" s="540"/>
      <c r="Q20" s="540"/>
      <c r="R20" s="543"/>
      <c r="S20" s="66"/>
      <c r="T20" s="66"/>
      <c r="U20" s="543"/>
      <c r="V20" s="541"/>
      <c r="W20" s="561"/>
      <c r="X20" s="549"/>
      <c r="Y20" s="540"/>
    </row>
    <row r="21" ht="21.0" customHeight="1">
      <c r="A21" s="451"/>
      <c r="B21" s="452">
        <v>10.0</v>
      </c>
      <c r="C21" s="466"/>
      <c r="D21" s="527"/>
      <c r="E21" s="484"/>
      <c r="F21" s="459"/>
      <c r="G21" s="459"/>
      <c r="H21" s="452"/>
      <c r="I21" s="544"/>
      <c r="J21" s="544"/>
      <c r="K21" s="543"/>
      <c r="L21" s="543"/>
      <c r="M21" s="543"/>
      <c r="N21" s="543"/>
      <c r="O21" s="540"/>
      <c r="P21" s="540"/>
      <c r="Q21" s="540"/>
      <c r="R21" s="543"/>
      <c r="S21" s="66"/>
      <c r="T21" s="66"/>
      <c r="U21" s="543"/>
      <c r="V21" s="541"/>
      <c r="W21" s="541"/>
      <c r="X21" s="549"/>
      <c r="Y21" s="540"/>
    </row>
    <row r="22" ht="21.0" customHeight="1">
      <c r="A22" s="451"/>
      <c r="B22" s="452">
        <v>11.0</v>
      </c>
      <c r="C22" s="466"/>
      <c r="D22" s="527"/>
      <c r="E22" s="484"/>
      <c r="F22" s="459"/>
      <c r="G22" s="459"/>
      <c r="H22" s="452"/>
      <c r="I22" s="544"/>
      <c r="J22" s="544"/>
      <c r="K22" s="543"/>
      <c r="L22" s="543"/>
      <c r="M22" s="543"/>
      <c r="N22" s="543"/>
      <c r="O22" s="540"/>
      <c r="P22" s="540"/>
      <c r="Q22" s="540"/>
      <c r="R22" s="543"/>
      <c r="S22" s="66"/>
      <c r="T22" s="66"/>
      <c r="U22" s="543"/>
      <c r="V22" s="541"/>
      <c r="W22" s="561"/>
      <c r="X22" s="549"/>
      <c r="Y22" s="540"/>
    </row>
    <row r="23" ht="21.0" customHeight="1">
      <c r="A23" s="451"/>
      <c r="B23" s="452">
        <v>12.0</v>
      </c>
      <c r="C23" s="484"/>
      <c r="D23" s="530"/>
      <c r="E23" s="484"/>
      <c r="F23" s="459"/>
      <c r="G23" s="459"/>
      <c r="H23" s="452"/>
      <c r="I23" s="544"/>
      <c r="J23" s="544"/>
      <c r="K23" s="543"/>
      <c r="L23" s="543"/>
      <c r="M23" s="543"/>
      <c r="N23" s="543"/>
      <c r="O23" s="540"/>
      <c r="P23" s="540"/>
      <c r="Q23" s="540"/>
      <c r="R23" s="543"/>
      <c r="S23" s="66"/>
      <c r="T23" s="66"/>
      <c r="U23" s="543"/>
      <c r="V23" s="541"/>
      <c r="W23" s="561"/>
      <c r="X23" s="549"/>
      <c r="Y23" s="540"/>
    </row>
    <row r="24" ht="21.0" customHeight="1">
      <c r="A24" s="451"/>
      <c r="B24" s="452">
        <v>13.0</v>
      </c>
      <c r="C24" s="466"/>
      <c r="D24" s="527"/>
      <c r="E24" s="484"/>
      <c r="F24" s="459"/>
      <c r="G24" s="459"/>
      <c r="H24" s="452"/>
      <c r="I24" s="544"/>
      <c r="J24" s="544"/>
      <c r="K24" s="543"/>
      <c r="L24" s="543"/>
      <c r="M24" s="543"/>
      <c r="N24" s="543"/>
      <c r="O24" s="540"/>
      <c r="P24" s="540"/>
      <c r="Q24" s="540"/>
      <c r="R24" s="543"/>
      <c r="S24" s="66"/>
      <c r="T24" s="66"/>
      <c r="U24" s="543"/>
      <c r="V24" s="541"/>
      <c r="W24" s="560"/>
      <c r="X24" s="549"/>
      <c r="Y24" s="540"/>
    </row>
    <row r="25" ht="21.0" customHeight="1">
      <c r="A25" s="451"/>
      <c r="B25" s="452">
        <v>14.0</v>
      </c>
      <c r="C25" s="466"/>
      <c r="D25" s="527"/>
      <c r="E25" s="484"/>
      <c r="F25" s="459"/>
      <c r="G25" s="459"/>
      <c r="H25" s="452"/>
      <c r="I25" s="544"/>
      <c r="J25" s="544"/>
      <c r="K25" s="543"/>
      <c r="L25" s="543"/>
      <c r="M25" s="543"/>
      <c r="N25" s="543"/>
      <c r="O25" s="540"/>
      <c r="P25" s="540"/>
      <c r="Q25" s="540"/>
      <c r="R25" s="543"/>
      <c r="S25" s="66"/>
      <c r="T25" s="562"/>
      <c r="U25" s="543"/>
      <c r="V25" s="541"/>
      <c r="W25" s="560"/>
      <c r="X25" s="549"/>
      <c r="Y25" s="540"/>
    </row>
    <row r="26" ht="21.0" customHeight="1">
      <c r="A26" s="451"/>
      <c r="B26" s="452">
        <v>15.0</v>
      </c>
      <c r="C26" s="466"/>
      <c r="D26" s="483"/>
      <c r="E26" s="484"/>
      <c r="F26" s="459"/>
      <c r="G26" s="459"/>
      <c r="H26" s="452"/>
      <c r="I26" s="544"/>
      <c r="J26" s="544"/>
      <c r="K26" s="543"/>
      <c r="L26" s="543"/>
      <c r="M26" s="543"/>
      <c r="N26" s="543"/>
      <c r="O26" s="540"/>
      <c r="P26" s="540"/>
      <c r="Q26" s="540"/>
      <c r="R26" s="543"/>
      <c r="S26" s="66"/>
      <c r="T26" s="66"/>
      <c r="U26" s="543"/>
      <c r="V26" s="541"/>
      <c r="W26" s="560"/>
      <c r="X26" s="549"/>
      <c r="Y26" s="540"/>
    </row>
    <row r="27" ht="21.0" customHeight="1">
      <c r="A27" s="451"/>
      <c r="B27" s="452">
        <v>16.0</v>
      </c>
      <c r="C27" s="466"/>
      <c r="D27" s="527"/>
      <c r="E27" s="484"/>
      <c r="F27" s="459"/>
      <c r="G27" s="459"/>
      <c r="H27" s="452"/>
      <c r="I27" s="544"/>
      <c r="J27" s="544"/>
      <c r="K27" s="543"/>
      <c r="L27" s="543"/>
      <c r="M27" s="543"/>
      <c r="N27" s="543"/>
      <c r="O27" s="540"/>
      <c r="P27" s="540"/>
      <c r="Q27" s="540"/>
      <c r="R27" s="543"/>
      <c r="S27" s="66"/>
      <c r="T27" s="66"/>
      <c r="U27" s="543"/>
      <c r="V27" s="541"/>
      <c r="W27" s="541"/>
      <c r="X27" s="549"/>
      <c r="Y27" s="540"/>
    </row>
    <row r="28" ht="21.0" customHeight="1">
      <c r="A28" s="451"/>
      <c r="B28" s="452">
        <v>17.0</v>
      </c>
      <c r="C28" s="484"/>
      <c r="D28" s="530"/>
      <c r="E28" s="484"/>
      <c r="F28" s="459"/>
      <c r="G28" s="459"/>
      <c r="H28" s="452"/>
      <c r="I28" s="544"/>
      <c r="J28" s="544"/>
      <c r="K28" s="543"/>
      <c r="L28" s="543"/>
      <c r="M28" s="543"/>
      <c r="N28" s="543"/>
      <c r="O28" s="540"/>
      <c r="P28" s="540"/>
      <c r="Q28" s="540"/>
      <c r="R28" s="543"/>
      <c r="S28" s="66"/>
      <c r="T28" s="66"/>
      <c r="U28" s="543"/>
      <c r="V28" s="541"/>
      <c r="W28" s="541"/>
      <c r="X28" s="549"/>
      <c r="Y28" s="540"/>
    </row>
    <row r="29" ht="21.0" customHeight="1">
      <c r="A29" s="451"/>
      <c r="B29" s="452">
        <v>18.0</v>
      </c>
      <c r="C29" s="466"/>
      <c r="D29" s="527"/>
      <c r="E29" s="484"/>
      <c r="F29" s="459"/>
      <c r="G29" s="459"/>
      <c r="H29" s="452"/>
      <c r="I29" s="544"/>
      <c r="J29" s="544"/>
      <c r="K29" s="543"/>
      <c r="L29" s="543"/>
      <c r="M29" s="543"/>
      <c r="N29" s="543"/>
      <c r="O29" s="540"/>
      <c r="P29" s="540"/>
      <c r="Q29" s="540"/>
      <c r="R29" s="543"/>
      <c r="S29" s="66"/>
      <c r="T29" s="66"/>
      <c r="U29" s="543"/>
      <c r="V29" s="541"/>
      <c r="W29" s="541"/>
      <c r="X29" s="549"/>
      <c r="Y29" s="540"/>
    </row>
    <row r="30" ht="21.0" customHeight="1">
      <c r="A30" s="451"/>
      <c r="B30" s="452">
        <v>19.0</v>
      </c>
      <c r="C30" s="466"/>
      <c r="D30" s="527"/>
      <c r="E30" s="484"/>
      <c r="F30" s="459"/>
      <c r="G30" s="459"/>
      <c r="H30" s="452"/>
      <c r="I30" s="544"/>
      <c r="J30" s="544"/>
      <c r="K30" s="543"/>
      <c r="L30" s="543"/>
      <c r="M30" s="543"/>
      <c r="N30" s="543"/>
      <c r="O30" s="540"/>
      <c r="P30" s="540"/>
      <c r="Q30" s="540"/>
      <c r="R30" s="543"/>
      <c r="S30" s="66"/>
      <c r="T30" s="66"/>
      <c r="U30" s="543"/>
      <c r="V30" s="541"/>
      <c r="W30" s="560"/>
      <c r="X30" s="549"/>
      <c r="Y30" s="540"/>
    </row>
    <row r="31" ht="21.0" customHeight="1">
      <c r="A31" s="451"/>
      <c r="B31" s="452">
        <v>20.0</v>
      </c>
      <c r="C31" s="466"/>
      <c r="D31" s="527"/>
      <c r="E31" s="484"/>
      <c r="F31" s="459"/>
      <c r="G31" s="459"/>
      <c r="H31" s="452"/>
      <c r="I31" s="544"/>
      <c r="J31" s="544"/>
      <c r="K31" s="543"/>
      <c r="L31" s="543"/>
      <c r="M31" s="543"/>
      <c r="N31" s="543"/>
      <c r="O31" s="540"/>
      <c r="P31" s="540"/>
      <c r="Q31" s="540"/>
      <c r="R31" s="543"/>
      <c r="S31" s="66"/>
      <c r="T31" s="66"/>
      <c r="U31" s="543"/>
      <c r="V31" s="547"/>
      <c r="W31" s="543"/>
      <c r="X31" s="540"/>
      <c r="Y31" s="540"/>
    </row>
    <row r="32" ht="21.0" customHeight="1">
      <c r="A32" s="451"/>
      <c r="B32" s="452">
        <v>21.0</v>
      </c>
      <c r="C32" s="466"/>
      <c r="D32" s="527"/>
      <c r="E32" s="484"/>
      <c r="F32" s="459"/>
      <c r="G32" s="459"/>
      <c r="H32" s="452"/>
      <c r="I32" s="544"/>
      <c r="J32" s="544"/>
      <c r="K32" s="543"/>
      <c r="L32" s="543"/>
      <c r="M32" s="543"/>
      <c r="N32" s="543"/>
      <c r="O32" s="540"/>
      <c r="P32" s="540"/>
      <c r="Q32" s="540"/>
      <c r="R32" s="543"/>
      <c r="S32" s="66"/>
      <c r="T32" s="66"/>
      <c r="U32" s="543"/>
      <c r="V32" s="547"/>
      <c r="W32" s="543"/>
      <c r="X32" s="540"/>
      <c r="Y32" s="540"/>
    </row>
    <row r="33" ht="21.0" customHeight="1">
      <c r="A33" s="451"/>
      <c r="B33" s="452">
        <v>22.0</v>
      </c>
      <c r="C33" s="466"/>
      <c r="D33" s="535"/>
      <c r="E33" s="563"/>
      <c r="F33" s="459"/>
      <c r="G33" s="459"/>
      <c r="H33" s="452"/>
      <c r="I33" s="544"/>
      <c r="J33" s="544"/>
      <c r="K33" s="543"/>
      <c r="L33" s="543"/>
      <c r="M33" s="543"/>
      <c r="N33" s="543"/>
      <c r="O33" s="540"/>
      <c r="P33" s="540"/>
      <c r="Q33" s="540"/>
      <c r="R33" s="543"/>
      <c r="S33" s="543"/>
      <c r="T33" s="543"/>
      <c r="U33" s="543"/>
      <c r="V33" s="547"/>
      <c r="W33" s="543"/>
      <c r="X33" s="540"/>
      <c r="Y33" s="540"/>
    </row>
    <row r="34" ht="21.0" customHeight="1">
      <c r="A34" s="451"/>
      <c r="B34" s="452">
        <v>23.0</v>
      </c>
      <c r="C34" s="466"/>
      <c r="D34" s="535"/>
      <c r="E34" s="563"/>
      <c r="F34" s="459"/>
      <c r="G34" s="459"/>
      <c r="H34" s="452"/>
      <c r="I34" s="544"/>
      <c r="J34" s="544"/>
      <c r="K34" s="543"/>
      <c r="L34" s="543"/>
      <c r="M34" s="543"/>
      <c r="N34" s="543"/>
      <c r="O34" s="540"/>
      <c r="P34" s="540"/>
      <c r="Q34" s="540"/>
      <c r="R34" s="543"/>
      <c r="S34" s="543"/>
      <c r="T34" s="543"/>
      <c r="U34" s="543"/>
      <c r="V34" s="547"/>
      <c r="W34" s="543"/>
      <c r="X34" s="540"/>
      <c r="Y34" s="540"/>
    </row>
    <row r="35" ht="21.0" customHeight="1">
      <c r="A35" s="451"/>
      <c r="B35" s="452" t="s">
        <v>133</v>
      </c>
      <c r="C35" s="484"/>
      <c r="D35" s="564">
        <f>SUM(D12:D34)</f>
        <v>0</v>
      </c>
      <c r="E35" s="565"/>
      <c r="F35" s="459"/>
      <c r="G35" s="459"/>
      <c r="H35" s="452"/>
      <c r="I35" s="544"/>
      <c r="J35" s="544"/>
      <c r="K35" s="543"/>
      <c r="L35" s="543"/>
      <c r="M35" s="543"/>
      <c r="N35" s="543"/>
      <c r="O35" s="540"/>
      <c r="P35" s="540"/>
      <c r="Q35" s="540"/>
      <c r="R35" s="543"/>
      <c r="S35" s="543"/>
      <c r="T35" s="543"/>
      <c r="U35" s="543"/>
      <c r="V35" s="547"/>
      <c r="W35" s="543"/>
      <c r="X35" s="540"/>
      <c r="Y35" s="540"/>
    </row>
    <row r="36" ht="21.0" customHeight="1">
      <c r="A36" s="451"/>
      <c r="B36" s="452"/>
      <c r="C36" s="466"/>
      <c r="D36" s="527"/>
      <c r="E36" s="484"/>
      <c r="F36" s="459"/>
      <c r="G36" s="459"/>
      <c r="H36" s="452"/>
      <c r="I36" s="544"/>
      <c r="J36" s="544"/>
      <c r="K36" s="543"/>
      <c r="L36" s="543"/>
      <c r="M36" s="543"/>
      <c r="N36" s="543"/>
      <c r="O36" s="540"/>
      <c r="P36" s="540"/>
      <c r="Q36" s="540"/>
      <c r="R36" s="543"/>
      <c r="S36" s="543"/>
      <c r="T36" s="543"/>
      <c r="U36" s="543"/>
      <c r="V36" s="547"/>
      <c r="W36" s="543"/>
      <c r="X36" s="540"/>
      <c r="Y36" s="540"/>
    </row>
    <row r="37" ht="21.0" customHeight="1">
      <c r="A37" s="451"/>
      <c r="B37" s="452"/>
      <c r="C37" s="466"/>
      <c r="D37" s="527"/>
      <c r="E37" s="484"/>
      <c r="F37" s="459"/>
      <c r="G37" s="459"/>
      <c r="H37" s="452"/>
      <c r="I37" s="544"/>
      <c r="J37" s="544"/>
      <c r="K37" s="543"/>
      <c r="L37" s="543"/>
      <c r="M37" s="543"/>
      <c r="N37" s="543"/>
      <c r="O37" s="540"/>
      <c r="P37" s="540"/>
      <c r="Q37" s="540"/>
      <c r="R37" s="543"/>
      <c r="S37" s="543"/>
      <c r="T37" s="543"/>
      <c r="U37" s="543"/>
      <c r="V37" s="547"/>
      <c r="W37" s="543"/>
      <c r="X37" s="540"/>
      <c r="Y37" s="540"/>
    </row>
    <row r="38" ht="21.0" customHeight="1">
      <c r="A38" s="451"/>
      <c r="B38" s="452"/>
      <c r="C38" s="466"/>
      <c r="D38" s="527"/>
      <c r="E38" s="484"/>
      <c r="F38" s="459"/>
      <c r="G38" s="459"/>
      <c r="H38" s="452"/>
      <c r="I38" s="544"/>
      <c r="J38" s="544"/>
      <c r="K38" s="543"/>
      <c r="L38" s="543"/>
      <c r="M38" s="543"/>
      <c r="N38" s="543"/>
      <c r="O38" s="540"/>
      <c r="P38" s="540"/>
      <c r="Q38" s="540"/>
      <c r="R38" s="543"/>
      <c r="S38" s="543"/>
      <c r="T38" s="543"/>
      <c r="U38" s="543"/>
      <c r="V38" s="547"/>
      <c r="W38" s="543"/>
      <c r="X38" s="540"/>
      <c r="Y38" s="540"/>
    </row>
    <row r="39" ht="21.0" customHeight="1">
      <c r="A39" s="451"/>
      <c r="B39" s="452"/>
      <c r="C39" s="452"/>
      <c r="D39" s="525"/>
      <c r="E39" s="478"/>
      <c r="F39" s="459"/>
      <c r="G39" s="459"/>
      <c r="H39" s="452"/>
      <c r="I39" s="544"/>
      <c r="J39" s="544"/>
      <c r="K39" s="543"/>
      <c r="L39" s="543"/>
      <c r="M39" s="543"/>
      <c r="N39" s="543"/>
      <c r="O39" s="540"/>
      <c r="P39" s="540"/>
      <c r="Q39" s="540"/>
      <c r="R39" s="543"/>
      <c r="S39" s="543"/>
      <c r="T39" s="543"/>
      <c r="U39" s="543"/>
      <c r="V39" s="547"/>
      <c r="W39" s="543"/>
      <c r="X39" s="540"/>
      <c r="Y39" s="540"/>
    </row>
    <row r="40" ht="21.0" customHeight="1">
      <c r="A40" s="451"/>
      <c r="B40" s="452"/>
      <c r="C40" s="452"/>
      <c r="D40" s="452"/>
      <c r="E40" s="452"/>
      <c r="F40" s="459"/>
      <c r="G40" s="459"/>
      <c r="H40" s="452"/>
      <c r="I40" s="544"/>
      <c r="J40" s="544"/>
      <c r="K40" s="543"/>
      <c r="L40" s="543"/>
      <c r="M40" s="543"/>
      <c r="N40" s="543"/>
      <c r="O40" s="540"/>
      <c r="P40" s="540"/>
      <c r="Q40" s="540"/>
      <c r="R40" s="543"/>
      <c r="S40" s="543"/>
      <c r="T40" s="543"/>
      <c r="U40" s="543"/>
      <c r="V40" s="547"/>
      <c r="W40" s="543"/>
      <c r="X40" s="540"/>
      <c r="Y40" s="540"/>
      <c r="Z40" s="543"/>
    </row>
    <row r="41" ht="21.0" customHeight="1">
      <c r="A41" s="451"/>
      <c r="B41" s="452"/>
      <c r="C41" s="452"/>
      <c r="D41" s="452"/>
      <c r="E41" s="452"/>
      <c r="F41" s="459"/>
      <c r="G41" s="459"/>
      <c r="H41" s="452"/>
      <c r="I41" s="544"/>
      <c r="J41" s="544"/>
      <c r="K41" s="543"/>
      <c r="L41" s="543"/>
      <c r="M41" s="543"/>
      <c r="N41" s="543"/>
      <c r="O41" s="540"/>
      <c r="P41" s="540"/>
      <c r="Q41" s="540"/>
      <c r="R41" s="543"/>
      <c r="S41" s="543"/>
      <c r="T41" s="543"/>
      <c r="U41" s="543"/>
      <c r="V41" s="547"/>
      <c r="W41" s="543"/>
      <c r="X41" s="540"/>
      <c r="Y41" s="540"/>
      <c r="Z41" s="543"/>
    </row>
    <row r="42" ht="21.0" customHeight="1">
      <c r="A42" s="451"/>
      <c r="B42" s="452"/>
      <c r="C42" s="452"/>
      <c r="D42" s="452"/>
      <c r="E42" s="452"/>
      <c r="F42" s="459"/>
      <c r="G42" s="459"/>
      <c r="H42" s="452"/>
      <c r="I42" s="544"/>
      <c r="J42" s="544"/>
      <c r="K42" s="543"/>
      <c r="L42" s="543"/>
      <c r="M42" s="543"/>
      <c r="N42" s="543"/>
      <c r="O42" s="540"/>
      <c r="P42" s="540"/>
      <c r="Q42" s="540"/>
      <c r="R42" s="543"/>
      <c r="S42" s="543"/>
      <c r="T42" s="543"/>
      <c r="U42" s="543"/>
      <c r="V42" s="547"/>
      <c r="W42" s="543"/>
      <c r="X42" s="540"/>
      <c r="Y42" s="540"/>
      <c r="Z42" s="543"/>
    </row>
    <row r="43" ht="21.0" customHeight="1">
      <c r="A43" s="451"/>
      <c r="B43" s="452"/>
      <c r="C43" s="452"/>
      <c r="D43" s="452"/>
      <c r="E43" s="452"/>
      <c r="F43" s="459"/>
      <c r="G43" s="459"/>
      <c r="H43" s="452"/>
      <c r="I43" s="544"/>
      <c r="J43" s="544"/>
      <c r="K43" s="543"/>
      <c r="L43" s="543"/>
      <c r="M43" s="543"/>
      <c r="N43" s="543"/>
      <c r="O43" s="540"/>
      <c r="P43" s="540"/>
      <c r="Q43" s="540"/>
      <c r="R43" s="543"/>
      <c r="S43" s="543"/>
      <c r="T43" s="543"/>
      <c r="U43" s="543"/>
      <c r="V43" s="547"/>
      <c r="W43" s="543"/>
      <c r="X43" s="540"/>
      <c r="Y43" s="540"/>
      <c r="Z43" s="543"/>
    </row>
    <row r="44" ht="21.0" customHeight="1">
      <c r="A44" s="451"/>
      <c r="B44" s="452"/>
      <c r="C44" s="452"/>
      <c r="D44" s="452"/>
      <c r="E44" s="452"/>
      <c r="F44" s="459"/>
      <c r="G44" s="459"/>
      <c r="H44" s="452"/>
      <c r="I44" s="544"/>
      <c r="J44" s="544"/>
      <c r="K44" s="543"/>
      <c r="L44" s="543"/>
      <c r="M44" s="543"/>
      <c r="N44" s="543"/>
      <c r="O44" s="540"/>
      <c r="P44" s="540"/>
      <c r="Q44" s="540"/>
      <c r="R44" s="543"/>
      <c r="S44" s="543"/>
      <c r="T44" s="543"/>
      <c r="U44" s="543"/>
      <c r="V44" s="547"/>
      <c r="W44" s="543"/>
      <c r="X44" s="540"/>
      <c r="Y44" s="540"/>
      <c r="Z44" s="543"/>
    </row>
    <row r="45" ht="21.0" customHeight="1">
      <c r="A45" s="451"/>
      <c r="B45" s="452"/>
      <c r="C45" s="452"/>
      <c r="D45" s="452"/>
      <c r="E45" s="452"/>
      <c r="F45" s="459"/>
      <c r="G45" s="459"/>
      <c r="H45" s="452"/>
      <c r="I45" s="544"/>
      <c r="J45" s="544"/>
      <c r="K45" s="543"/>
      <c r="L45" s="543"/>
      <c r="M45" s="543"/>
      <c r="N45" s="543"/>
      <c r="O45" s="540"/>
      <c r="P45" s="540"/>
      <c r="Q45" s="540"/>
      <c r="R45" s="543"/>
      <c r="S45" s="543"/>
      <c r="T45" s="543"/>
      <c r="U45" s="543"/>
      <c r="V45" s="547"/>
      <c r="W45" s="543"/>
      <c r="X45" s="540"/>
      <c r="Y45" s="540"/>
      <c r="Z45" s="543"/>
    </row>
    <row r="46" ht="21.0" customHeight="1">
      <c r="A46" s="451"/>
      <c r="B46" s="452"/>
      <c r="C46" s="452"/>
      <c r="D46" s="452"/>
      <c r="E46" s="452"/>
      <c r="F46" s="459"/>
      <c r="G46" s="459"/>
      <c r="H46" s="452"/>
      <c r="I46" s="544"/>
      <c r="J46" s="544"/>
      <c r="K46" s="543"/>
      <c r="L46" s="543"/>
      <c r="M46" s="543"/>
      <c r="N46" s="543"/>
      <c r="O46" s="540"/>
      <c r="P46" s="540"/>
      <c r="Q46" s="540"/>
      <c r="R46" s="543"/>
      <c r="S46" s="543"/>
      <c r="T46" s="543"/>
      <c r="U46" s="543"/>
      <c r="V46" s="547"/>
      <c r="W46" s="543"/>
      <c r="X46" s="540"/>
      <c r="Y46" s="540"/>
      <c r="Z46" s="543"/>
    </row>
    <row r="47" ht="21.0" customHeight="1">
      <c r="A47" s="451"/>
      <c r="B47" s="452"/>
      <c r="C47" s="452"/>
      <c r="D47" s="452"/>
      <c r="E47" s="452"/>
      <c r="F47" s="459"/>
      <c r="G47" s="459"/>
      <c r="H47" s="452"/>
      <c r="I47" s="544"/>
      <c r="J47" s="544"/>
      <c r="K47" s="543"/>
      <c r="L47" s="543"/>
      <c r="M47" s="543"/>
      <c r="N47" s="543"/>
      <c r="O47" s="540"/>
      <c r="P47" s="540"/>
      <c r="Q47" s="540"/>
      <c r="R47" s="543"/>
      <c r="S47" s="543"/>
      <c r="T47" s="543"/>
      <c r="U47" s="543"/>
      <c r="V47" s="547"/>
      <c r="W47" s="543"/>
      <c r="X47" s="540"/>
      <c r="Y47" s="540"/>
      <c r="Z47" s="543"/>
    </row>
    <row r="48" ht="21.0" customHeight="1">
      <c r="A48" s="451"/>
      <c r="B48" s="452"/>
      <c r="C48" s="452"/>
      <c r="D48" s="452"/>
      <c r="E48" s="452"/>
      <c r="F48" s="459"/>
      <c r="G48" s="459"/>
      <c r="H48" s="452"/>
      <c r="I48" s="544"/>
      <c r="J48" s="544"/>
      <c r="K48" s="543"/>
      <c r="L48" s="543"/>
      <c r="M48" s="543"/>
      <c r="N48" s="543"/>
      <c r="O48" s="540"/>
      <c r="P48" s="540"/>
      <c r="Q48" s="540"/>
      <c r="R48" s="543"/>
      <c r="S48" s="543"/>
      <c r="T48" s="543"/>
      <c r="U48" s="543"/>
      <c r="V48" s="547"/>
      <c r="W48" s="543"/>
      <c r="X48" s="540"/>
      <c r="Y48" s="540"/>
      <c r="Z48" s="543"/>
    </row>
    <row r="49" ht="21.0" customHeight="1">
      <c r="A49" s="451"/>
      <c r="B49" s="452"/>
      <c r="C49" s="452"/>
      <c r="D49" s="452"/>
      <c r="E49" s="452"/>
      <c r="F49" s="459"/>
      <c r="G49" s="459"/>
      <c r="H49" s="452"/>
      <c r="I49" s="544"/>
      <c r="J49" s="544"/>
      <c r="K49" s="543"/>
      <c r="L49" s="543"/>
      <c r="M49" s="543"/>
      <c r="N49" s="543"/>
      <c r="O49" s="540"/>
      <c r="P49" s="540"/>
      <c r="Q49" s="540"/>
      <c r="R49" s="543"/>
      <c r="S49" s="543"/>
      <c r="T49" s="543"/>
      <c r="U49" s="543"/>
      <c r="V49" s="547"/>
      <c r="W49" s="543"/>
      <c r="X49" s="540"/>
      <c r="Y49" s="540"/>
      <c r="Z49" s="543"/>
    </row>
    <row r="50" ht="21.0" customHeight="1">
      <c r="A50" s="451"/>
      <c r="B50" s="452"/>
      <c r="C50" s="452"/>
      <c r="D50" s="452"/>
      <c r="E50" s="452"/>
      <c r="F50" s="459"/>
      <c r="G50" s="459"/>
      <c r="H50" s="452"/>
      <c r="I50" s="544"/>
      <c r="J50" s="544"/>
      <c r="K50" s="543"/>
      <c r="L50" s="543"/>
      <c r="M50" s="543"/>
      <c r="N50" s="543"/>
      <c r="O50" s="540"/>
      <c r="P50" s="540"/>
      <c r="Q50" s="540"/>
      <c r="R50" s="543"/>
      <c r="S50" s="543"/>
      <c r="T50" s="543"/>
      <c r="U50" s="543"/>
      <c r="V50" s="547"/>
      <c r="W50" s="543"/>
      <c r="X50" s="540"/>
      <c r="Y50" s="540"/>
      <c r="Z50" s="543"/>
    </row>
    <row r="51" ht="21.0" customHeight="1">
      <c r="A51" s="451"/>
      <c r="B51" s="452"/>
      <c r="C51" s="452"/>
      <c r="D51" s="452"/>
      <c r="E51" s="452"/>
      <c r="F51" s="459"/>
      <c r="G51" s="459"/>
      <c r="H51" s="452"/>
      <c r="I51" s="544"/>
      <c r="J51" s="544"/>
      <c r="K51" s="543"/>
      <c r="L51" s="543"/>
      <c r="M51" s="543"/>
      <c r="N51" s="543"/>
      <c r="O51" s="540"/>
      <c r="P51" s="540"/>
      <c r="Q51" s="540"/>
      <c r="R51" s="543"/>
      <c r="S51" s="543"/>
      <c r="T51" s="543"/>
      <c r="U51" s="543"/>
      <c r="V51" s="547"/>
      <c r="W51" s="543"/>
      <c r="X51" s="540"/>
      <c r="Y51" s="540"/>
      <c r="Z51" s="543"/>
    </row>
    <row r="52" ht="21.0" customHeight="1">
      <c r="A52" s="451"/>
      <c r="B52" s="452"/>
      <c r="C52" s="452"/>
      <c r="D52" s="452"/>
      <c r="E52" s="452"/>
      <c r="F52" s="459"/>
      <c r="G52" s="459"/>
      <c r="H52" s="452"/>
      <c r="I52" s="544"/>
      <c r="J52" s="544"/>
      <c r="K52" s="543"/>
      <c r="L52" s="543"/>
      <c r="M52" s="543"/>
      <c r="N52" s="543"/>
      <c r="O52" s="540"/>
      <c r="P52" s="540"/>
      <c r="Q52" s="540"/>
      <c r="R52" s="543"/>
      <c r="S52" s="543"/>
      <c r="T52" s="543"/>
      <c r="U52" s="543"/>
      <c r="V52" s="547"/>
      <c r="W52" s="543"/>
      <c r="X52" s="540"/>
      <c r="Y52" s="540"/>
      <c r="Z52" s="543"/>
    </row>
    <row r="53" ht="21.0" customHeight="1">
      <c r="A53" s="451"/>
      <c r="B53" s="452"/>
      <c r="C53" s="452"/>
      <c r="D53" s="452"/>
      <c r="E53" s="452"/>
      <c r="F53" s="459"/>
      <c r="G53" s="459"/>
      <c r="H53" s="452"/>
      <c r="I53" s="544"/>
      <c r="J53" s="544"/>
      <c r="K53" s="543"/>
      <c r="L53" s="543"/>
      <c r="M53" s="543"/>
      <c r="N53" s="543"/>
      <c r="O53" s="540"/>
      <c r="P53" s="540"/>
      <c r="Q53" s="540"/>
      <c r="R53" s="543"/>
      <c r="S53" s="543"/>
      <c r="T53" s="543"/>
      <c r="U53" s="543"/>
      <c r="V53" s="547"/>
      <c r="W53" s="543"/>
      <c r="X53" s="540"/>
      <c r="Y53" s="540"/>
      <c r="Z53" s="543"/>
    </row>
    <row r="54" ht="21.0" customHeight="1">
      <c r="A54" s="451"/>
      <c r="B54" s="452"/>
      <c r="C54" s="452"/>
      <c r="D54" s="452"/>
      <c r="E54" s="452"/>
      <c r="F54" s="459"/>
      <c r="G54" s="459"/>
      <c r="H54" s="452"/>
      <c r="I54" s="544"/>
      <c r="J54" s="544"/>
      <c r="K54" s="543"/>
      <c r="L54" s="543"/>
      <c r="M54" s="543"/>
      <c r="N54" s="543"/>
      <c r="O54" s="540"/>
      <c r="P54" s="540"/>
      <c r="Q54" s="540"/>
      <c r="R54" s="543"/>
      <c r="S54" s="543"/>
      <c r="T54" s="543"/>
      <c r="U54" s="543"/>
      <c r="V54" s="547"/>
      <c r="W54" s="543"/>
      <c r="X54" s="540"/>
      <c r="Y54" s="540"/>
      <c r="Z54" s="543"/>
    </row>
    <row r="55" ht="21.0" customHeight="1">
      <c r="A55" s="451"/>
      <c r="B55" s="452"/>
      <c r="C55" s="452"/>
      <c r="D55" s="452"/>
      <c r="E55" s="452"/>
      <c r="F55" s="459"/>
      <c r="G55" s="459"/>
      <c r="H55" s="452"/>
      <c r="I55" s="544"/>
      <c r="J55" s="544"/>
      <c r="K55" s="543"/>
      <c r="L55" s="543"/>
      <c r="M55" s="543"/>
      <c r="N55" s="543"/>
      <c r="O55" s="540"/>
      <c r="P55" s="540"/>
      <c r="Q55" s="540"/>
      <c r="R55" s="543"/>
      <c r="S55" s="543"/>
      <c r="T55" s="543"/>
      <c r="U55" s="543"/>
      <c r="V55" s="547"/>
      <c r="W55" s="543"/>
      <c r="X55" s="540"/>
      <c r="Y55" s="540"/>
      <c r="Z55" s="543"/>
    </row>
    <row r="56" ht="21.0" customHeight="1">
      <c r="A56" s="451"/>
      <c r="B56" s="452"/>
      <c r="C56" s="452"/>
      <c r="D56" s="452"/>
      <c r="E56" s="452"/>
      <c r="F56" s="459"/>
      <c r="G56" s="459"/>
      <c r="H56" s="452"/>
      <c r="I56" s="544"/>
      <c r="J56" s="544"/>
      <c r="K56" s="543"/>
      <c r="L56" s="543"/>
      <c r="M56" s="543"/>
      <c r="N56" s="543"/>
      <c r="O56" s="540"/>
      <c r="P56" s="540"/>
      <c r="Q56" s="540"/>
      <c r="R56" s="543"/>
      <c r="S56" s="543"/>
      <c r="T56" s="543"/>
      <c r="U56" s="543"/>
      <c r="V56" s="547"/>
      <c r="W56" s="543"/>
      <c r="X56" s="540"/>
      <c r="Y56" s="540"/>
      <c r="Z56" s="543"/>
    </row>
    <row r="57" ht="21.0" customHeight="1">
      <c r="A57" s="451"/>
      <c r="B57" s="452"/>
      <c r="C57" s="452"/>
      <c r="D57" s="452"/>
      <c r="E57" s="452"/>
      <c r="F57" s="459"/>
      <c r="G57" s="459"/>
      <c r="H57" s="452"/>
      <c r="I57" s="544"/>
      <c r="J57" s="544"/>
      <c r="K57" s="543"/>
      <c r="L57" s="543"/>
      <c r="M57" s="543"/>
      <c r="N57" s="543"/>
      <c r="O57" s="540"/>
      <c r="P57" s="540"/>
      <c r="Q57" s="540"/>
      <c r="R57" s="543"/>
      <c r="S57" s="543"/>
      <c r="T57" s="543"/>
      <c r="U57" s="543"/>
      <c r="V57" s="547"/>
      <c r="W57" s="543"/>
      <c r="X57" s="540"/>
      <c r="Y57" s="540"/>
      <c r="Z57" s="543"/>
    </row>
    <row r="58" ht="21.0" customHeight="1">
      <c r="A58" s="451"/>
      <c r="B58" s="452"/>
      <c r="C58" s="452"/>
      <c r="D58" s="452"/>
      <c r="E58" s="452"/>
      <c r="F58" s="459"/>
      <c r="G58" s="459"/>
      <c r="H58" s="452"/>
      <c r="I58" s="544"/>
      <c r="J58" s="544"/>
      <c r="K58" s="543"/>
      <c r="L58" s="543"/>
      <c r="M58" s="543"/>
      <c r="N58" s="543"/>
      <c r="O58" s="540"/>
      <c r="P58" s="540"/>
      <c r="Q58" s="540"/>
      <c r="R58" s="543"/>
      <c r="S58" s="543"/>
      <c r="T58" s="543"/>
      <c r="U58" s="543"/>
      <c r="V58" s="547"/>
      <c r="W58" s="543"/>
      <c r="X58" s="540"/>
      <c r="Y58" s="540"/>
      <c r="Z58" s="540"/>
    </row>
    <row r="59" ht="21.0" customHeight="1">
      <c r="A59" s="451"/>
      <c r="B59" s="452"/>
      <c r="C59" s="452"/>
      <c r="D59" s="452"/>
      <c r="E59" s="452"/>
      <c r="F59" s="459"/>
      <c r="G59" s="459"/>
      <c r="H59" s="452"/>
      <c r="I59" s="544"/>
      <c r="J59" s="544"/>
      <c r="K59" s="543"/>
      <c r="L59" s="543"/>
      <c r="M59" s="543"/>
      <c r="N59" s="543"/>
      <c r="O59" s="540"/>
      <c r="P59" s="540"/>
      <c r="Q59" s="540"/>
      <c r="R59" s="543"/>
      <c r="S59" s="543"/>
      <c r="T59" s="543"/>
      <c r="U59" s="543"/>
      <c r="V59" s="547"/>
      <c r="W59" s="543"/>
      <c r="X59" s="540"/>
      <c r="Y59" s="540"/>
      <c r="Z59" s="540"/>
    </row>
    <row r="60" ht="21.0" customHeight="1">
      <c r="A60" s="451"/>
      <c r="B60" s="452"/>
      <c r="C60" s="452"/>
      <c r="D60" s="452"/>
      <c r="E60" s="452"/>
      <c r="F60" s="459"/>
      <c r="G60" s="459"/>
      <c r="H60" s="452"/>
      <c r="I60" s="544"/>
      <c r="J60" s="544"/>
      <c r="K60" s="543"/>
      <c r="L60" s="543"/>
      <c r="M60" s="543"/>
      <c r="N60" s="543"/>
      <c r="O60" s="540"/>
      <c r="P60" s="540"/>
      <c r="Q60" s="540"/>
      <c r="R60" s="543"/>
      <c r="S60" s="543"/>
      <c r="T60" s="543"/>
      <c r="U60" s="543"/>
      <c r="V60" s="547"/>
      <c r="W60" s="543"/>
      <c r="X60" s="540"/>
      <c r="Y60" s="540"/>
      <c r="Z60" s="540"/>
    </row>
    <row r="61" ht="21.0" customHeight="1">
      <c r="A61" s="451"/>
      <c r="B61" s="452"/>
      <c r="C61" s="452"/>
      <c r="D61" s="452"/>
      <c r="E61" s="452"/>
      <c r="F61" s="459"/>
      <c r="G61" s="459"/>
      <c r="H61" s="452"/>
      <c r="I61" s="544"/>
      <c r="J61" s="544"/>
      <c r="K61" s="543"/>
      <c r="L61" s="543"/>
      <c r="M61" s="543"/>
      <c r="N61" s="543"/>
      <c r="O61" s="540"/>
      <c r="P61" s="540"/>
      <c r="Q61" s="540"/>
      <c r="R61" s="543"/>
      <c r="S61" s="543"/>
      <c r="T61" s="543"/>
      <c r="U61" s="543"/>
      <c r="V61" s="547"/>
      <c r="W61" s="543"/>
      <c r="X61" s="540"/>
      <c r="Y61" s="540"/>
      <c r="Z61" s="540"/>
    </row>
    <row r="62" ht="21.0" customHeight="1">
      <c r="A62" s="451"/>
      <c r="B62" s="452"/>
      <c r="C62" s="452"/>
      <c r="D62" s="452"/>
      <c r="E62" s="452"/>
      <c r="F62" s="459"/>
      <c r="G62" s="459"/>
      <c r="H62" s="452"/>
      <c r="I62" s="544"/>
      <c r="J62" s="544"/>
      <c r="K62" s="543"/>
      <c r="L62" s="543"/>
      <c r="M62" s="543"/>
      <c r="N62" s="543"/>
      <c r="O62" s="540"/>
      <c r="P62" s="540"/>
      <c r="Q62" s="540"/>
      <c r="R62" s="543"/>
      <c r="S62" s="543"/>
      <c r="T62" s="543"/>
      <c r="U62" s="543"/>
      <c r="V62" s="547"/>
      <c r="W62" s="543"/>
      <c r="X62" s="540"/>
      <c r="Y62" s="540"/>
      <c r="Z62" s="540"/>
    </row>
    <row r="63" ht="21.0" customHeight="1">
      <c r="A63" s="451"/>
      <c r="B63" s="452"/>
      <c r="C63" s="452"/>
      <c r="D63" s="452"/>
      <c r="E63" s="452"/>
      <c r="F63" s="459"/>
      <c r="G63" s="459"/>
      <c r="H63" s="452"/>
      <c r="I63" s="544"/>
      <c r="J63" s="544"/>
      <c r="K63" s="543"/>
      <c r="L63" s="543"/>
      <c r="M63" s="543"/>
      <c r="N63" s="543"/>
      <c r="O63" s="540"/>
      <c r="P63" s="540"/>
      <c r="Q63" s="540"/>
      <c r="R63" s="543"/>
      <c r="S63" s="543"/>
      <c r="T63" s="543"/>
      <c r="U63" s="543"/>
      <c r="V63" s="547"/>
      <c r="W63" s="543"/>
      <c r="X63" s="540"/>
      <c r="Y63" s="540"/>
      <c r="Z63" s="540"/>
    </row>
    <row r="64" ht="21.0" customHeight="1">
      <c r="A64" s="451"/>
      <c r="B64" s="452"/>
      <c r="C64" s="452"/>
      <c r="D64" s="452"/>
      <c r="E64" s="452"/>
      <c r="F64" s="459"/>
      <c r="G64" s="459"/>
      <c r="H64" s="452"/>
      <c r="I64" s="544"/>
      <c r="J64" s="544"/>
      <c r="K64" s="543"/>
      <c r="L64" s="543"/>
      <c r="M64" s="543"/>
      <c r="N64" s="543"/>
      <c r="O64" s="540"/>
      <c r="P64" s="540"/>
      <c r="Q64" s="540"/>
      <c r="R64" s="543"/>
      <c r="S64" s="543"/>
      <c r="T64" s="543"/>
      <c r="U64" s="543"/>
      <c r="V64" s="547"/>
      <c r="W64" s="543"/>
      <c r="X64" s="540"/>
      <c r="Y64" s="540"/>
      <c r="Z64" s="540"/>
    </row>
    <row r="65" ht="21.0" customHeight="1">
      <c r="A65" s="451"/>
      <c r="B65" s="452"/>
      <c r="C65" s="452"/>
      <c r="D65" s="452"/>
      <c r="E65" s="452"/>
      <c r="F65" s="459"/>
      <c r="G65" s="459"/>
      <c r="H65" s="452"/>
      <c r="I65" s="544"/>
      <c r="J65" s="544"/>
      <c r="K65" s="543"/>
      <c r="L65" s="543"/>
      <c r="M65" s="543"/>
      <c r="N65" s="543"/>
      <c r="O65" s="540"/>
      <c r="P65" s="540"/>
      <c r="Q65" s="540"/>
      <c r="R65" s="543"/>
      <c r="S65" s="543"/>
      <c r="T65" s="543"/>
      <c r="U65" s="543"/>
      <c r="V65" s="547"/>
      <c r="W65" s="543"/>
      <c r="X65" s="540"/>
      <c r="Y65" s="540"/>
      <c r="Z65" s="540"/>
    </row>
    <row r="66" ht="21.0" customHeight="1">
      <c r="A66" s="451"/>
      <c r="B66" s="452"/>
      <c r="C66" s="452"/>
      <c r="D66" s="452"/>
      <c r="E66" s="452"/>
      <c r="F66" s="459"/>
      <c r="G66" s="459"/>
      <c r="H66" s="452"/>
      <c r="I66" s="544"/>
      <c r="J66" s="544"/>
      <c r="K66" s="543"/>
      <c r="L66" s="543"/>
      <c r="M66" s="543"/>
      <c r="N66" s="543"/>
      <c r="O66" s="540"/>
      <c r="P66" s="540"/>
      <c r="Q66" s="540"/>
      <c r="R66" s="543"/>
      <c r="S66" s="543"/>
      <c r="T66" s="543"/>
      <c r="U66" s="543"/>
      <c r="V66" s="547"/>
      <c r="W66" s="543"/>
      <c r="X66" s="540"/>
      <c r="Y66" s="540"/>
      <c r="Z66" s="540"/>
    </row>
    <row r="67" ht="21.0" customHeight="1">
      <c r="A67" s="451"/>
      <c r="B67" s="452"/>
      <c r="C67" s="452"/>
      <c r="D67" s="452"/>
      <c r="E67" s="452"/>
      <c r="F67" s="459"/>
      <c r="G67" s="459"/>
      <c r="H67" s="452"/>
      <c r="I67" s="544"/>
      <c r="J67" s="544"/>
      <c r="K67" s="543"/>
      <c r="L67" s="543"/>
      <c r="M67" s="543"/>
      <c r="N67" s="543"/>
      <c r="O67" s="540"/>
      <c r="P67" s="540"/>
      <c r="Q67" s="540"/>
      <c r="R67" s="543"/>
      <c r="S67" s="543"/>
      <c r="T67" s="543"/>
      <c r="U67" s="543"/>
      <c r="V67" s="547"/>
      <c r="W67" s="543"/>
      <c r="X67" s="540"/>
      <c r="Y67" s="540"/>
      <c r="Z67" s="540"/>
    </row>
    <row r="68" ht="21.0" customHeight="1">
      <c r="A68" s="451"/>
      <c r="B68" s="452"/>
      <c r="C68" s="452"/>
      <c r="D68" s="452"/>
      <c r="E68" s="452"/>
      <c r="F68" s="459"/>
      <c r="G68" s="459"/>
      <c r="H68" s="452"/>
      <c r="I68" s="544"/>
      <c r="J68" s="544"/>
      <c r="K68" s="543"/>
      <c r="L68" s="543"/>
      <c r="M68" s="543"/>
      <c r="N68" s="543"/>
      <c r="O68" s="540"/>
      <c r="P68" s="540"/>
      <c r="Q68" s="540"/>
      <c r="R68" s="543"/>
      <c r="S68" s="543"/>
      <c r="T68" s="543"/>
      <c r="U68" s="543"/>
      <c r="V68" s="547"/>
      <c r="W68" s="543"/>
      <c r="X68" s="540"/>
      <c r="Y68" s="540"/>
      <c r="Z68" s="540"/>
    </row>
    <row r="69" ht="21.0" customHeight="1">
      <c r="A69" s="451"/>
      <c r="B69" s="452"/>
      <c r="C69" s="452"/>
      <c r="D69" s="452"/>
      <c r="E69" s="452"/>
      <c r="F69" s="459"/>
      <c r="G69" s="459"/>
      <c r="H69" s="452"/>
      <c r="I69" s="544"/>
      <c r="J69" s="544"/>
      <c r="K69" s="543"/>
      <c r="L69" s="543"/>
      <c r="M69" s="543"/>
      <c r="N69" s="543"/>
      <c r="O69" s="540"/>
      <c r="P69" s="540"/>
      <c r="Q69" s="540"/>
      <c r="R69" s="543"/>
      <c r="S69" s="543"/>
      <c r="T69" s="543"/>
      <c r="U69" s="543"/>
      <c r="V69" s="547"/>
      <c r="W69" s="543"/>
      <c r="X69" s="540"/>
      <c r="Y69" s="540"/>
      <c r="Z69" s="540"/>
    </row>
    <row r="70" ht="21.0" customHeight="1">
      <c r="A70" s="451"/>
      <c r="B70" s="452"/>
      <c r="C70" s="452"/>
      <c r="D70" s="452"/>
      <c r="E70" s="452"/>
      <c r="F70" s="459"/>
      <c r="G70" s="459"/>
      <c r="H70" s="452"/>
      <c r="I70" s="544"/>
      <c r="J70" s="544"/>
      <c r="K70" s="543"/>
      <c r="L70" s="543"/>
      <c r="M70" s="543"/>
      <c r="N70" s="543"/>
      <c r="O70" s="540"/>
      <c r="P70" s="540"/>
      <c r="Q70" s="540"/>
      <c r="R70" s="543"/>
      <c r="S70" s="543"/>
      <c r="T70" s="543"/>
      <c r="U70" s="543"/>
      <c r="V70" s="547"/>
      <c r="W70" s="543"/>
      <c r="X70" s="540"/>
      <c r="Y70" s="540"/>
      <c r="Z70" s="540"/>
    </row>
    <row r="71" ht="21.0" customHeight="1">
      <c r="A71" s="451"/>
      <c r="B71" s="452"/>
      <c r="C71" s="452"/>
      <c r="D71" s="452"/>
      <c r="E71" s="452"/>
      <c r="F71" s="459"/>
      <c r="G71" s="459"/>
      <c r="H71" s="452"/>
      <c r="I71" s="544"/>
      <c r="J71" s="544"/>
      <c r="K71" s="543"/>
      <c r="L71" s="543"/>
      <c r="M71" s="543"/>
      <c r="N71" s="543"/>
      <c r="O71" s="540"/>
      <c r="P71" s="540"/>
      <c r="Q71" s="540"/>
      <c r="R71" s="543"/>
      <c r="S71" s="543"/>
      <c r="T71" s="543"/>
      <c r="U71" s="543"/>
      <c r="V71" s="547"/>
      <c r="W71" s="543"/>
      <c r="X71" s="540"/>
      <c r="Y71" s="540"/>
      <c r="Z71" s="540"/>
    </row>
    <row r="72" ht="21.0" customHeight="1">
      <c r="A72" s="451"/>
      <c r="B72" s="452"/>
      <c r="C72" s="452"/>
      <c r="D72" s="452"/>
      <c r="E72" s="452"/>
      <c r="F72" s="459"/>
      <c r="G72" s="459"/>
      <c r="H72" s="452"/>
      <c r="I72" s="544"/>
      <c r="J72" s="544"/>
      <c r="K72" s="543"/>
      <c r="L72" s="543"/>
      <c r="M72" s="543"/>
      <c r="N72" s="543"/>
      <c r="O72" s="540"/>
      <c r="P72" s="540"/>
      <c r="Q72" s="540"/>
      <c r="R72" s="543"/>
      <c r="S72" s="543"/>
      <c r="T72" s="543"/>
      <c r="U72" s="543"/>
      <c r="V72" s="547"/>
      <c r="W72" s="543"/>
      <c r="X72" s="540"/>
      <c r="Y72" s="540"/>
      <c r="Z72" s="540"/>
    </row>
    <row r="73" ht="21.0" customHeight="1">
      <c r="A73" s="451"/>
      <c r="B73" s="452"/>
      <c r="C73" s="452"/>
      <c r="D73" s="452"/>
      <c r="E73" s="452"/>
      <c r="F73" s="459"/>
      <c r="G73" s="459"/>
      <c r="H73" s="452"/>
      <c r="I73" s="544"/>
      <c r="J73" s="544"/>
      <c r="K73" s="543"/>
      <c r="L73" s="543"/>
      <c r="M73" s="543"/>
      <c r="N73" s="543"/>
      <c r="O73" s="540"/>
      <c r="P73" s="540"/>
      <c r="Q73" s="540"/>
      <c r="R73" s="543"/>
      <c r="S73" s="543"/>
      <c r="T73" s="543"/>
      <c r="U73" s="543"/>
      <c r="V73" s="547"/>
      <c r="W73" s="543"/>
      <c r="X73" s="540"/>
      <c r="Y73" s="540"/>
      <c r="Z73" s="540"/>
    </row>
    <row r="74" ht="21.0" customHeight="1">
      <c r="A74" s="451"/>
      <c r="B74" s="452"/>
      <c r="C74" s="452"/>
      <c r="D74" s="452"/>
      <c r="E74" s="452"/>
      <c r="F74" s="459"/>
      <c r="G74" s="459"/>
      <c r="H74" s="452"/>
      <c r="I74" s="544"/>
      <c r="J74" s="544"/>
      <c r="K74" s="543"/>
      <c r="L74" s="543"/>
      <c r="M74" s="543"/>
      <c r="N74" s="543"/>
      <c r="O74" s="540"/>
      <c r="P74" s="540"/>
      <c r="Q74" s="540"/>
      <c r="R74" s="543"/>
      <c r="S74" s="543"/>
      <c r="T74" s="543"/>
      <c r="U74" s="543"/>
      <c r="V74" s="547"/>
      <c r="W74" s="543"/>
      <c r="X74" s="540"/>
      <c r="Y74" s="540"/>
      <c r="Z74" s="540"/>
    </row>
    <row r="75" ht="21.0" customHeight="1">
      <c r="A75" s="451"/>
      <c r="B75" s="452"/>
      <c r="C75" s="452"/>
      <c r="D75" s="452"/>
      <c r="E75" s="452"/>
      <c r="F75" s="459"/>
      <c r="G75" s="459"/>
      <c r="H75" s="452"/>
      <c r="I75" s="544"/>
      <c r="J75" s="544"/>
      <c r="K75" s="543"/>
      <c r="L75" s="543"/>
      <c r="M75" s="543"/>
      <c r="N75" s="543"/>
      <c r="O75" s="540"/>
      <c r="P75" s="540"/>
      <c r="Q75" s="540"/>
      <c r="R75" s="543"/>
      <c r="S75" s="543"/>
      <c r="T75" s="543"/>
      <c r="U75" s="543"/>
      <c r="V75" s="547"/>
      <c r="W75" s="543"/>
      <c r="X75" s="540"/>
      <c r="Y75" s="540"/>
      <c r="Z75" s="540"/>
    </row>
    <row r="76" ht="21.0" customHeight="1">
      <c r="A76" s="451"/>
      <c r="B76" s="452"/>
      <c r="C76" s="452"/>
      <c r="D76" s="452"/>
      <c r="E76" s="452"/>
      <c r="F76" s="459"/>
      <c r="G76" s="459"/>
      <c r="H76" s="452"/>
      <c r="I76" s="544"/>
      <c r="J76" s="544"/>
      <c r="K76" s="543"/>
      <c r="L76" s="543"/>
      <c r="M76" s="543"/>
      <c r="N76" s="543"/>
      <c r="O76" s="540"/>
      <c r="P76" s="540"/>
      <c r="Q76" s="540"/>
      <c r="R76" s="543"/>
      <c r="S76" s="543"/>
      <c r="T76" s="543"/>
      <c r="U76" s="543"/>
      <c r="V76" s="547"/>
      <c r="W76" s="543"/>
      <c r="X76" s="540"/>
      <c r="Y76" s="540"/>
      <c r="Z76" s="540"/>
    </row>
    <row r="77" ht="21.0" customHeight="1">
      <c r="A77" s="451"/>
      <c r="B77" s="452"/>
      <c r="C77" s="452"/>
      <c r="D77" s="452"/>
      <c r="E77" s="452"/>
      <c r="F77" s="459"/>
      <c r="G77" s="459"/>
      <c r="H77" s="452"/>
      <c r="I77" s="544"/>
      <c r="J77" s="544"/>
      <c r="K77" s="543"/>
      <c r="L77" s="543"/>
      <c r="M77" s="543"/>
      <c r="N77" s="543"/>
      <c r="O77" s="540"/>
      <c r="P77" s="540"/>
      <c r="Q77" s="540"/>
      <c r="R77" s="543"/>
      <c r="S77" s="543"/>
      <c r="T77" s="543"/>
      <c r="U77" s="543"/>
      <c r="V77" s="547"/>
      <c r="W77" s="543"/>
      <c r="X77" s="540"/>
      <c r="Y77" s="540"/>
      <c r="Z77" s="540"/>
    </row>
    <row r="78" ht="21.0" customHeight="1">
      <c r="A78" s="451"/>
      <c r="B78" s="452"/>
      <c r="C78" s="452"/>
      <c r="D78" s="452"/>
      <c r="E78" s="452"/>
      <c r="F78" s="459"/>
      <c r="G78" s="459"/>
      <c r="H78" s="452"/>
      <c r="I78" s="544"/>
      <c r="J78" s="544"/>
      <c r="K78" s="543"/>
      <c r="L78" s="543"/>
      <c r="M78" s="543"/>
      <c r="N78" s="543"/>
      <c r="O78" s="540"/>
      <c r="P78" s="540"/>
      <c r="Q78" s="540"/>
      <c r="R78" s="543"/>
      <c r="S78" s="543"/>
      <c r="T78" s="543"/>
      <c r="U78" s="543"/>
      <c r="V78" s="547"/>
      <c r="W78" s="543"/>
      <c r="X78" s="540"/>
      <c r="Y78" s="540"/>
      <c r="Z78" s="540"/>
    </row>
    <row r="79" ht="21.0" customHeight="1">
      <c r="A79" s="451"/>
      <c r="B79" s="452"/>
      <c r="C79" s="452"/>
      <c r="D79" s="452"/>
      <c r="E79" s="452"/>
      <c r="F79" s="459"/>
      <c r="G79" s="459"/>
      <c r="H79" s="452"/>
      <c r="I79" s="544"/>
      <c r="J79" s="544"/>
      <c r="K79" s="543"/>
      <c r="L79" s="543"/>
      <c r="M79" s="543"/>
      <c r="N79" s="543"/>
      <c r="O79" s="540"/>
      <c r="P79" s="540"/>
      <c r="Q79" s="540"/>
      <c r="R79" s="543"/>
      <c r="S79" s="543"/>
      <c r="T79" s="543"/>
      <c r="U79" s="543"/>
      <c r="V79" s="547"/>
      <c r="W79" s="543"/>
      <c r="X79" s="540"/>
      <c r="Y79" s="540"/>
      <c r="Z79" s="540"/>
    </row>
    <row r="80" ht="21.0" customHeight="1">
      <c r="A80" s="451"/>
      <c r="B80" s="452"/>
      <c r="C80" s="452"/>
      <c r="D80" s="452"/>
      <c r="E80" s="452"/>
      <c r="F80" s="459"/>
      <c r="G80" s="459"/>
      <c r="H80" s="452"/>
      <c r="I80" s="544"/>
      <c r="J80" s="544"/>
      <c r="K80" s="543"/>
      <c r="L80" s="543"/>
      <c r="M80" s="543"/>
      <c r="N80" s="543"/>
      <c r="O80" s="540"/>
      <c r="P80" s="540"/>
      <c r="Q80" s="540"/>
      <c r="R80" s="543"/>
      <c r="S80" s="543"/>
      <c r="T80" s="543"/>
      <c r="U80" s="543"/>
      <c r="V80" s="547"/>
      <c r="W80" s="543"/>
      <c r="X80" s="540"/>
      <c r="Y80" s="540"/>
      <c r="Z80" s="540"/>
    </row>
    <row r="81" ht="21.0" customHeight="1">
      <c r="A81" s="451"/>
      <c r="B81" s="452"/>
      <c r="C81" s="452"/>
      <c r="D81" s="452"/>
      <c r="E81" s="452"/>
      <c r="F81" s="459"/>
      <c r="G81" s="459"/>
      <c r="H81" s="452"/>
      <c r="I81" s="544"/>
      <c r="J81" s="544"/>
      <c r="K81" s="543"/>
      <c r="L81" s="543"/>
      <c r="M81" s="543"/>
      <c r="N81" s="543"/>
      <c r="O81" s="540"/>
      <c r="P81" s="540"/>
      <c r="Q81" s="540"/>
      <c r="R81" s="543"/>
      <c r="S81" s="543"/>
      <c r="T81" s="543"/>
      <c r="U81" s="543"/>
      <c r="V81" s="547"/>
      <c r="W81" s="543"/>
      <c r="X81" s="540"/>
      <c r="Y81" s="540"/>
      <c r="Z81" s="540"/>
    </row>
    <row r="82" ht="21.0" customHeight="1">
      <c r="A82" s="451"/>
      <c r="B82" s="452"/>
      <c r="C82" s="452"/>
      <c r="D82" s="452"/>
      <c r="E82" s="452"/>
      <c r="F82" s="459"/>
      <c r="G82" s="459"/>
      <c r="H82" s="452"/>
      <c r="I82" s="544"/>
      <c r="J82" s="544"/>
      <c r="K82" s="543"/>
      <c r="L82" s="543"/>
      <c r="M82" s="543"/>
      <c r="N82" s="543"/>
      <c r="O82" s="540"/>
      <c r="P82" s="540"/>
      <c r="Q82" s="540"/>
      <c r="R82" s="543"/>
      <c r="S82" s="543"/>
      <c r="T82" s="543"/>
      <c r="U82" s="543"/>
      <c r="V82" s="547"/>
      <c r="W82" s="543"/>
      <c r="X82" s="540"/>
      <c r="Y82" s="540"/>
      <c r="Z82" s="540"/>
    </row>
    <row r="83" ht="21.0" customHeight="1">
      <c r="A83" s="451"/>
      <c r="B83" s="452"/>
      <c r="C83" s="452"/>
      <c r="D83" s="452"/>
      <c r="E83" s="452"/>
      <c r="F83" s="459"/>
      <c r="G83" s="459"/>
      <c r="H83" s="452"/>
      <c r="I83" s="544"/>
      <c r="J83" s="544"/>
      <c r="K83" s="543"/>
      <c r="L83" s="543"/>
      <c r="M83" s="543"/>
      <c r="N83" s="543"/>
      <c r="O83" s="540"/>
      <c r="P83" s="540"/>
      <c r="Q83" s="540"/>
      <c r="R83" s="543"/>
      <c r="S83" s="543"/>
      <c r="T83" s="543"/>
      <c r="U83" s="543"/>
      <c r="V83" s="547"/>
      <c r="W83" s="543"/>
      <c r="X83" s="540"/>
      <c r="Y83" s="540"/>
      <c r="Z83" s="540"/>
    </row>
    <row r="84" ht="21.0" customHeight="1">
      <c r="A84" s="451"/>
      <c r="B84" s="452"/>
      <c r="C84" s="452"/>
      <c r="D84" s="452"/>
      <c r="E84" s="452"/>
      <c r="F84" s="459"/>
      <c r="G84" s="459"/>
      <c r="H84" s="452"/>
      <c r="I84" s="544"/>
      <c r="J84" s="544"/>
      <c r="K84" s="543"/>
      <c r="L84" s="543"/>
      <c r="M84" s="543"/>
      <c r="N84" s="543"/>
      <c r="O84" s="540"/>
      <c r="P84" s="540"/>
      <c r="Q84" s="540"/>
      <c r="R84" s="543"/>
      <c r="S84" s="543"/>
      <c r="T84" s="543"/>
      <c r="U84" s="543"/>
      <c r="V84" s="547"/>
      <c r="W84" s="543"/>
      <c r="X84" s="540"/>
      <c r="Y84" s="540"/>
      <c r="Z84" s="540"/>
    </row>
    <row r="85" ht="21.0" customHeight="1">
      <c r="A85" s="451"/>
      <c r="B85" s="452"/>
      <c r="C85" s="452"/>
      <c r="D85" s="452"/>
      <c r="E85" s="452"/>
      <c r="F85" s="459"/>
      <c r="G85" s="459"/>
      <c r="H85" s="452"/>
      <c r="I85" s="544"/>
      <c r="J85" s="544"/>
      <c r="K85" s="543"/>
      <c r="L85" s="543"/>
      <c r="M85" s="543"/>
      <c r="N85" s="543"/>
      <c r="O85" s="540"/>
      <c r="P85" s="540"/>
      <c r="Q85" s="540"/>
      <c r="R85" s="543"/>
      <c r="S85" s="543"/>
      <c r="T85" s="543"/>
      <c r="U85" s="543"/>
      <c r="V85" s="547"/>
      <c r="W85" s="543"/>
      <c r="X85" s="540"/>
      <c r="Y85" s="540"/>
      <c r="Z85" s="540"/>
    </row>
    <row r="86" ht="21.0" customHeight="1">
      <c r="A86" s="451"/>
      <c r="B86" s="452"/>
      <c r="C86" s="452"/>
      <c r="D86" s="452"/>
      <c r="E86" s="452"/>
      <c r="F86" s="459"/>
      <c r="G86" s="459"/>
      <c r="H86" s="452"/>
      <c r="I86" s="544"/>
      <c r="J86" s="544"/>
      <c r="K86" s="543"/>
      <c r="L86" s="543"/>
      <c r="M86" s="543"/>
      <c r="N86" s="543"/>
      <c r="O86" s="540"/>
      <c r="P86" s="540"/>
      <c r="Q86" s="540"/>
      <c r="R86" s="543"/>
      <c r="S86" s="543"/>
      <c r="T86" s="543"/>
      <c r="U86" s="543"/>
      <c r="V86" s="547"/>
      <c r="W86" s="543"/>
      <c r="X86" s="540"/>
      <c r="Y86" s="540"/>
      <c r="Z86" s="540"/>
    </row>
    <row r="87" ht="21.0" customHeight="1">
      <c r="A87" s="451"/>
      <c r="B87" s="452"/>
      <c r="C87" s="452"/>
      <c r="D87" s="452"/>
      <c r="E87" s="452"/>
      <c r="F87" s="459"/>
      <c r="G87" s="459"/>
      <c r="H87" s="452"/>
      <c r="I87" s="544"/>
      <c r="J87" s="544"/>
      <c r="K87" s="543"/>
      <c r="L87" s="543"/>
      <c r="M87" s="543"/>
      <c r="N87" s="543"/>
      <c r="O87" s="540"/>
      <c r="P87" s="540"/>
      <c r="Q87" s="540"/>
      <c r="R87" s="543"/>
      <c r="S87" s="543"/>
      <c r="T87" s="543"/>
      <c r="U87" s="543"/>
      <c r="V87" s="547"/>
      <c r="W87" s="543"/>
      <c r="X87" s="540"/>
      <c r="Y87" s="540"/>
      <c r="Z87" s="540"/>
    </row>
    <row r="88" ht="21.0" customHeight="1">
      <c r="A88" s="451"/>
      <c r="B88" s="452"/>
      <c r="C88" s="452"/>
      <c r="D88" s="452"/>
      <c r="E88" s="452"/>
      <c r="F88" s="459"/>
      <c r="G88" s="459"/>
      <c r="H88" s="452"/>
      <c r="I88" s="544"/>
      <c r="J88" s="544"/>
      <c r="K88" s="543"/>
      <c r="L88" s="543"/>
      <c r="M88" s="543"/>
      <c r="N88" s="543"/>
      <c r="O88" s="540"/>
      <c r="P88" s="540"/>
      <c r="Q88" s="540"/>
      <c r="R88" s="543"/>
      <c r="S88" s="543"/>
      <c r="T88" s="543"/>
      <c r="U88" s="543"/>
      <c r="V88" s="547"/>
      <c r="W88" s="543"/>
      <c r="X88" s="540"/>
      <c r="Y88" s="540"/>
      <c r="Z88" s="540"/>
    </row>
    <row r="89" ht="21.0" customHeight="1">
      <c r="A89" s="451"/>
      <c r="B89" s="452"/>
      <c r="C89" s="452"/>
      <c r="D89" s="452"/>
      <c r="E89" s="452"/>
      <c r="F89" s="459"/>
      <c r="G89" s="459"/>
      <c r="H89" s="452"/>
      <c r="I89" s="544"/>
      <c r="J89" s="544"/>
      <c r="K89" s="543"/>
      <c r="L89" s="543"/>
      <c r="M89" s="543"/>
      <c r="N89" s="543"/>
      <c r="O89" s="540"/>
      <c r="P89" s="540"/>
      <c r="Q89" s="540"/>
      <c r="R89" s="543"/>
      <c r="S89" s="543"/>
      <c r="T89" s="543"/>
      <c r="U89" s="543"/>
      <c r="V89" s="547"/>
      <c r="W89" s="543"/>
      <c r="X89" s="540"/>
      <c r="Y89" s="540"/>
      <c r="Z89" s="540"/>
    </row>
    <row r="90" ht="21.0" customHeight="1">
      <c r="A90" s="451"/>
      <c r="B90" s="452"/>
      <c r="C90" s="452"/>
      <c r="D90" s="452"/>
      <c r="E90" s="452"/>
      <c r="F90" s="459"/>
      <c r="G90" s="459"/>
      <c r="H90" s="452"/>
      <c r="I90" s="544"/>
      <c r="J90" s="544"/>
      <c r="K90" s="543"/>
      <c r="L90" s="543"/>
      <c r="M90" s="543"/>
      <c r="N90" s="543"/>
      <c r="O90" s="540"/>
      <c r="P90" s="540"/>
      <c r="Q90" s="540"/>
      <c r="R90" s="543"/>
      <c r="S90" s="543"/>
      <c r="T90" s="543"/>
      <c r="U90" s="543"/>
      <c r="V90" s="547"/>
      <c r="W90" s="543"/>
      <c r="X90" s="540"/>
      <c r="Y90" s="540"/>
      <c r="Z90" s="540"/>
    </row>
    <row r="91" ht="21.0" customHeight="1">
      <c r="A91" s="451"/>
      <c r="B91" s="452"/>
      <c r="C91" s="452"/>
      <c r="D91" s="452"/>
      <c r="E91" s="452"/>
      <c r="F91" s="459"/>
      <c r="G91" s="459"/>
      <c r="H91" s="452"/>
      <c r="I91" s="544"/>
      <c r="J91" s="544"/>
      <c r="K91" s="543"/>
      <c r="L91" s="543"/>
      <c r="M91" s="543"/>
      <c r="N91" s="543"/>
      <c r="O91" s="540"/>
      <c r="P91" s="540"/>
      <c r="Q91" s="540"/>
      <c r="R91" s="543"/>
      <c r="S91" s="543"/>
      <c r="T91" s="543"/>
      <c r="U91" s="543"/>
      <c r="V91" s="547"/>
      <c r="W91" s="543"/>
      <c r="X91" s="540"/>
      <c r="Y91" s="540"/>
      <c r="Z91" s="540"/>
    </row>
    <row r="92" ht="21.0" customHeight="1">
      <c r="A92" s="451"/>
      <c r="B92" s="452"/>
      <c r="C92" s="452"/>
      <c r="D92" s="452"/>
      <c r="E92" s="452"/>
      <c r="F92" s="459"/>
      <c r="G92" s="459"/>
      <c r="H92" s="452"/>
      <c r="I92" s="544"/>
      <c r="J92" s="544"/>
      <c r="K92" s="543"/>
      <c r="L92" s="543"/>
      <c r="M92" s="543"/>
      <c r="N92" s="543"/>
      <c r="O92" s="540"/>
      <c r="P92" s="540"/>
      <c r="Q92" s="540"/>
      <c r="R92" s="543"/>
      <c r="S92" s="543"/>
      <c r="T92" s="543"/>
      <c r="U92" s="543"/>
      <c r="V92" s="547"/>
      <c r="W92" s="543"/>
      <c r="X92" s="540"/>
      <c r="Y92" s="540"/>
      <c r="Z92" s="540"/>
    </row>
    <row r="93" ht="21.0" customHeight="1">
      <c r="A93" s="451"/>
      <c r="B93" s="452"/>
      <c r="C93" s="452"/>
      <c r="D93" s="452"/>
      <c r="E93" s="452"/>
      <c r="F93" s="459"/>
      <c r="G93" s="459"/>
      <c r="H93" s="452"/>
      <c r="I93" s="544"/>
      <c r="J93" s="544"/>
      <c r="K93" s="543"/>
      <c r="L93" s="543"/>
      <c r="M93" s="543"/>
      <c r="N93" s="543"/>
      <c r="O93" s="540"/>
      <c r="P93" s="540"/>
      <c r="Q93" s="540"/>
      <c r="R93" s="543"/>
      <c r="S93" s="543"/>
      <c r="T93" s="543"/>
      <c r="U93" s="543"/>
      <c r="V93" s="547"/>
      <c r="W93" s="543"/>
      <c r="X93" s="540"/>
      <c r="Y93" s="540"/>
      <c r="Z93" s="540"/>
    </row>
    <row r="94" ht="21.0" customHeight="1">
      <c r="A94" s="451"/>
      <c r="B94" s="452"/>
      <c r="C94" s="452"/>
      <c r="D94" s="452"/>
      <c r="E94" s="452"/>
      <c r="F94" s="459"/>
      <c r="G94" s="459"/>
      <c r="H94" s="452"/>
      <c r="I94" s="544"/>
      <c r="J94" s="544"/>
      <c r="K94" s="543"/>
      <c r="L94" s="543"/>
      <c r="M94" s="543"/>
      <c r="N94" s="543"/>
      <c r="O94" s="540"/>
      <c r="P94" s="540"/>
      <c r="Q94" s="540"/>
      <c r="R94" s="543"/>
      <c r="S94" s="543"/>
      <c r="T94" s="543"/>
      <c r="U94" s="543"/>
      <c r="V94" s="547"/>
      <c r="W94" s="543"/>
      <c r="X94" s="540"/>
      <c r="Y94" s="540"/>
      <c r="Z94" s="540"/>
    </row>
    <row r="95" ht="21.0" customHeight="1">
      <c r="A95" s="451"/>
      <c r="B95" s="452"/>
      <c r="C95" s="452"/>
      <c r="D95" s="452"/>
      <c r="E95" s="452"/>
      <c r="F95" s="459"/>
      <c r="G95" s="459"/>
      <c r="H95" s="452"/>
      <c r="I95" s="544"/>
      <c r="J95" s="544"/>
      <c r="K95" s="543"/>
      <c r="L95" s="543"/>
      <c r="M95" s="543"/>
      <c r="N95" s="543"/>
      <c r="O95" s="540"/>
      <c r="P95" s="540"/>
      <c r="Q95" s="540"/>
      <c r="R95" s="543"/>
      <c r="S95" s="543"/>
      <c r="T95" s="543"/>
      <c r="U95" s="543"/>
      <c r="V95" s="547"/>
      <c r="W95" s="543"/>
      <c r="X95" s="540"/>
      <c r="Y95" s="540"/>
      <c r="Z95" s="540"/>
    </row>
    <row r="96" ht="21.0" customHeight="1">
      <c r="A96" s="451"/>
      <c r="B96" s="452"/>
      <c r="C96" s="452"/>
      <c r="D96" s="452"/>
      <c r="E96" s="452"/>
      <c r="F96" s="459"/>
      <c r="G96" s="459"/>
      <c r="H96" s="452"/>
      <c r="I96" s="544"/>
      <c r="J96" s="544"/>
      <c r="K96" s="543"/>
      <c r="L96" s="543"/>
      <c r="M96" s="543"/>
      <c r="N96" s="543"/>
      <c r="O96" s="540"/>
      <c r="P96" s="540"/>
      <c r="Q96" s="540"/>
      <c r="R96" s="543"/>
      <c r="S96" s="543"/>
      <c r="T96" s="543"/>
      <c r="U96" s="543"/>
      <c r="V96" s="547"/>
      <c r="W96" s="543"/>
      <c r="X96" s="540"/>
      <c r="Y96" s="540"/>
      <c r="Z96" s="540"/>
    </row>
    <row r="97" ht="21.0" customHeight="1">
      <c r="A97" s="451"/>
      <c r="B97" s="452"/>
      <c r="C97" s="452"/>
      <c r="D97" s="452"/>
      <c r="E97" s="452"/>
      <c r="F97" s="459"/>
      <c r="G97" s="459"/>
      <c r="H97" s="452"/>
      <c r="I97" s="544"/>
      <c r="J97" s="544"/>
      <c r="K97" s="543"/>
      <c r="L97" s="543"/>
      <c r="M97" s="543"/>
      <c r="N97" s="543"/>
      <c r="O97" s="540"/>
      <c r="P97" s="540"/>
      <c r="Q97" s="540"/>
      <c r="R97" s="543"/>
      <c r="S97" s="543"/>
      <c r="T97" s="543"/>
      <c r="U97" s="543"/>
      <c r="V97" s="547"/>
      <c r="W97" s="543"/>
      <c r="X97" s="540"/>
      <c r="Y97" s="540"/>
      <c r="Z97" s="540"/>
    </row>
    <row r="98" ht="21.0" customHeight="1">
      <c r="A98" s="451"/>
      <c r="B98" s="452"/>
      <c r="C98" s="452"/>
      <c r="D98" s="452"/>
      <c r="E98" s="452"/>
      <c r="F98" s="459"/>
      <c r="G98" s="459"/>
      <c r="H98" s="452"/>
      <c r="I98" s="544"/>
      <c r="J98" s="544"/>
      <c r="K98" s="543"/>
      <c r="L98" s="543"/>
      <c r="M98" s="543"/>
      <c r="N98" s="543"/>
      <c r="O98" s="540"/>
      <c r="P98" s="540"/>
      <c r="Q98" s="540"/>
      <c r="R98" s="543"/>
      <c r="S98" s="543"/>
      <c r="T98" s="543"/>
      <c r="U98" s="543"/>
      <c r="V98" s="547"/>
      <c r="W98" s="543"/>
      <c r="X98" s="540"/>
      <c r="Y98" s="540"/>
      <c r="Z98" s="540"/>
    </row>
    <row r="99" ht="21.0" customHeight="1">
      <c r="A99" s="451"/>
      <c r="B99" s="452"/>
      <c r="C99" s="452"/>
      <c r="D99" s="452"/>
      <c r="E99" s="452"/>
      <c r="F99" s="459"/>
      <c r="G99" s="459"/>
      <c r="H99" s="452"/>
      <c r="I99" s="544"/>
      <c r="J99" s="544"/>
      <c r="K99" s="543"/>
      <c r="L99" s="543"/>
      <c r="M99" s="543"/>
      <c r="N99" s="543"/>
      <c r="O99" s="540"/>
      <c r="P99" s="540"/>
      <c r="Q99" s="540"/>
      <c r="R99" s="543"/>
      <c r="S99" s="543"/>
      <c r="T99" s="543"/>
      <c r="U99" s="543"/>
      <c r="V99" s="547"/>
      <c r="W99" s="543"/>
      <c r="X99" s="540"/>
      <c r="Y99" s="540"/>
      <c r="Z99" s="540"/>
    </row>
    <row r="100" ht="21.0" customHeight="1">
      <c r="A100" s="451"/>
      <c r="B100" s="452"/>
      <c r="C100" s="452"/>
      <c r="D100" s="452"/>
      <c r="E100" s="452"/>
      <c r="F100" s="459"/>
      <c r="G100" s="459"/>
      <c r="H100" s="452"/>
      <c r="I100" s="544"/>
      <c r="J100" s="544"/>
      <c r="K100" s="543"/>
      <c r="L100" s="543"/>
      <c r="M100" s="543"/>
      <c r="N100" s="543"/>
      <c r="O100" s="540"/>
      <c r="P100" s="540"/>
      <c r="Q100" s="540"/>
      <c r="R100" s="543"/>
      <c r="S100" s="543"/>
      <c r="T100" s="543"/>
      <c r="U100" s="543"/>
      <c r="V100" s="547"/>
      <c r="W100" s="543"/>
      <c r="X100" s="540"/>
      <c r="Y100" s="540"/>
      <c r="Z100" s="540"/>
    </row>
    <row r="101" ht="21.0" customHeight="1">
      <c r="A101" s="451"/>
      <c r="B101" s="452"/>
      <c r="C101" s="452"/>
      <c r="D101" s="452"/>
      <c r="E101" s="452"/>
      <c r="F101" s="459"/>
      <c r="G101" s="459"/>
      <c r="H101" s="452"/>
      <c r="I101" s="544"/>
      <c r="J101" s="544"/>
      <c r="K101" s="543"/>
      <c r="L101" s="543"/>
      <c r="M101" s="543"/>
      <c r="N101" s="543"/>
      <c r="O101" s="540"/>
      <c r="P101" s="540"/>
      <c r="Q101" s="540"/>
      <c r="R101" s="543"/>
      <c r="S101" s="543"/>
      <c r="T101" s="543"/>
      <c r="U101" s="543"/>
      <c r="V101" s="547"/>
      <c r="W101" s="543"/>
      <c r="X101" s="540"/>
      <c r="Y101" s="540"/>
      <c r="Z101" s="540"/>
    </row>
    <row r="102" ht="21.0" customHeight="1">
      <c r="A102" s="451"/>
      <c r="B102" s="452"/>
      <c r="C102" s="452"/>
      <c r="D102" s="452"/>
      <c r="E102" s="452"/>
      <c r="F102" s="459"/>
      <c r="G102" s="459"/>
      <c r="H102" s="452"/>
      <c r="I102" s="544"/>
      <c r="J102" s="544"/>
      <c r="K102" s="543"/>
      <c r="L102" s="543"/>
      <c r="M102" s="543"/>
      <c r="N102" s="543"/>
      <c r="O102" s="540"/>
      <c r="P102" s="540"/>
      <c r="Q102" s="540"/>
      <c r="R102" s="543"/>
      <c r="S102" s="543"/>
      <c r="T102" s="543"/>
      <c r="U102" s="543"/>
      <c r="V102" s="547"/>
      <c r="W102" s="543"/>
      <c r="X102" s="540"/>
      <c r="Y102" s="540"/>
      <c r="Z102" s="540"/>
    </row>
    <row r="103" ht="21.0" customHeight="1">
      <c r="A103" s="451"/>
      <c r="B103" s="452"/>
      <c r="C103" s="452"/>
      <c r="D103" s="452"/>
      <c r="E103" s="452"/>
      <c r="F103" s="459"/>
      <c r="G103" s="459"/>
      <c r="H103" s="452"/>
      <c r="I103" s="544"/>
      <c r="J103" s="544"/>
      <c r="K103" s="543"/>
      <c r="L103" s="543"/>
      <c r="M103" s="543"/>
      <c r="N103" s="543"/>
      <c r="O103" s="540"/>
      <c r="P103" s="540"/>
      <c r="Q103" s="540"/>
      <c r="R103" s="543"/>
      <c r="S103" s="543"/>
      <c r="T103" s="543"/>
      <c r="U103" s="543"/>
      <c r="V103" s="547"/>
      <c r="W103" s="543"/>
      <c r="X103" s="540"/>
      <c r="Y103" s="540"/>
      <c r="Z103" s="540"/>
    </row>
    <row r="104" ht="21.0" customHeight="1">
      <c r="A104" s="451"/>
      <c r="B104" s="452"/>
      <c r="C104" s="452"/>
      <c r="D104" s="452"/>
      <c r="E104" s="452"/>
      <c r="F104" s="459"/>
      <c r="G104" s="459"/>
      <c r="H104" s="452"/>
      <c r="I104" s="544"/>
      <c r="J104" s="544"/>
      <c r="K104" s="543"/>
      <c r="L104" s="543"/>
      <c r="M104" s="543"/>
      <c r="N104" s="543"/>
      <c r="O104" s="540"/>
      <c r="P104" s="540"/>
      <c r="Q104" s="540"/>
      <c r="R104" s="543"/>
      <c r="S104" s="543"/>
      <c r="T104" s="543"/>
      <c r="U104" s="543"/>
      <c r="V104" s="547"/>
      <c r="W104" s="543"/>
      <c r="X104" s="540"/>
      <c r="Y104" s="540"/>
      <c r="Z104" s="540"/>
    </row>
    <row r="105" ht="21.0" customHeight="1">
      <c r="A105" s="451"/>
      <c r="B105" s="452"/>
      <c r="C105" s="452"/>
      <c r="D105" s="452"/>
      <c r="E105" s="452"/>
      <c r="F105" s="459"/>
      <c r="G105" s="459"/>
      <c r="H105" s="452"/>
      <c r="I105" s="544"/>
      <c r="J105" s="544"/>
      <c r="K105" s="543"/>
      <c r="L105" s="543"/>
      <c r="M105" s="543"/>
      <c r="N105" s="543"/>
      <c r="O105" s="540"/>
      <c r="P105" s="540"/>
      <c r="Q105" s="540"/>
      <c r="R105" s="543"/>
      <c r="S105" s="543"/>
      <c r="T105" s="543"/>
      <c r="U105" s="543"/>
      <c r="V105" s="547"/>
      <c r="W105" s="543"/>
      <c r="X105" s="540"/>
      <c r="Y105" s="540"/>
      <c r="Z105" s="540"/>
    </row>
    <row r="106" ht="21.0" customHeight="1">
      <c r="A106" s="451"/>
      <c r="B106" s="452"/>
      <c r="C106" s="452"/>
      <c r="D106" s="452"/>
      <c r="E106" s="452"/>
      <c r="F106" s="459"/>
      <c r="G106" s="459"/>
      <c r="H106" s="452"/>
      <c r="I106" s="544"/>
      <c r="J106" s="544"/>
      <c r="K106" s="543"/>
      <c r="L106" s="543"/>
      <c r="M106" s="543"/>
      <c r="N106" s="543"/>
      <c r="O106" s="540"/>
      <c r="P106" s="540"/>
      <c r="Q106" s="540"/>
      <c r="R106" s="543"/>
      <c r="S106" s="543"/>
      <c r="T106" s="543"/>
      <c r="U106" s="543"/>
      <c r="V106" s="547"/>
      <c r="W106" s="543"/>
      <c r="X106" s="540"/>
      <c r="Y106" s="540"/>
      <c r="Z106" s="540"/>
    </row>
    <row r="107" ht="21.0" customHeight="1">
      <c r="A107" s="451"/>
      <c r="B107" s="452"/>
      <c r="C107" s="452"/>
      <c r="D107" s="452"/>
      <c r="E107" s="452"/>
      <c r="F107" s="459"/>
      <c r="G107" s="459"/>
      <c r="H107" s="452"/>
      <c r="I107" s="544"/>
      <c r="J107" s="544"/>
      <c r="K107" s="543"/>
      <c r="L107" s="543"/>
      <c r="M107" s="543"/>
      <c r="N107" s="543"/>
      <c r="O107" s="540"/>
      <c r="P107" s="540"/>
      <c r="Q107" s="540"/>
      <c r="R107" s="543"/>
      <c r="S107" s="543"/>
      <c r="T107" s="543"/>
      <c r="U107" s="543"/>
      <c r="V107" s="547"/>
      <c r="W107" s="543"/>
      <c r="X107" s="540"/>
      <c r="Y107" s="540"/>
      <c r="Z107" s="540"/>
    </row>
    <row r="108" ht="21.0" customHeight="1">
      <c r="A108" s="451"/>
      <c r="B108" s="452"/>
      <c r="C108" s="452"/>
      <c r="D108" s="452"/>
      <c r="E108" s="452"/>
      <c r="F108" s="459"/>
      <c r="G108" s="459"/>
      <c r="H108" s="452"/>
      <c r="I108" s="544"/>
      <c r="J108" s="544"/>
      <c r="K108" s="543"/>
      <c r="L108" s="543"/>
      <c r="M108" s="543"/>
      <c r="N108" s="543"/>
      <c r="O108" s="540"/>
      <c r="P108" s="540"/>
      <c r="Q108" s="540"/>
      <c r="R108" s="543"/>
      <c r="S108" s="543"/>
      <c r="T108" s="543"/>
      <c r="U108" s="543"/>
      <c r="V108" s="547"/>
      <c r="W108" s="543"/>
      <c r="X108" s="540"/>
      <c r="Y108" s="540"/>
      <c r="Z108" s="540"/>
    </row>
    <row r="109" ht="21.0" customHeight="1">
      <c r="A109" s="451"/>
      <c r="B109" s="452"/>
      <c r="C109" s="452"/>
      <c r="D109" s="452"/>
      <c r="E109" s="452"/>
      <c r="F109" s="459"/>
      <c r="G109" s="459"/>
      <c r="H109" s="452"/>
      <c r="I109" s="544"/>
      <c r="J109" s="544"/>
      <c r="K109" s="543"/>
      <c r="L109" s="543"/>
      <c r="M109" s="543"/>
      <c r="N109" s="543"/>
      <c r="O109" s="540"/>
      <c r="P109" s="540"/>
      <c r="Q109" s="540"/>
      <c r="R109" s="543"/>
      <c r="S109" s="543"/>
      <c r="T109" s="543"/>
      <c r="U109" s="543"/>
      <c r="V109" s="547"/>
      <c r="W109" s="543"/>
      <c r="X109" s="540"/>
      <c r="Y109" s="540"/>
      <c r="Z109" s="540"/>
    </row>
    <row r="110" ht="21.0" customHeight="1">
      <c r="A110" s="451"/>
      <c r="B110" s="452"/>
      <c r="C110" s="452"/>
      <c r="D110" s="452"/>
      <c r="E110" s="452"/>
      <c r="F110" s="459"/>
      <c r="G110" s="459"/>
      <c r="H110" s="452"/>
      <c r="I110" s="544"/>
      <c r="J110" s="544"/>
      <c r="K110" s="543"/>
      <c r="L110" s="543"/>
      <c r="M110" s="543"/>
      <c r="N110" s="543"/>
      <c r="O110" s="540"/>
      <c r="P110" s="540"/>
      <c r="Q110" s="540"/>
      <c r="R110" s="543"/>
      <c r="S110" s="543"/>
      <c r="T110" s="543"/>
      <c r="U110" s="543"/>
      <c r="V110" s="547"/>
      <c r="W110" s="543"/>
      <c r="X110" s="540"/>
      <c r="Y110" s="540"/>
      <c r="Z110" s="540"/>
    </row>
    <row r="111" ht="21.0" customHeight="1">
      <c r="A111" s="451"/>
      <c r="B111" s="452"/>
      <c r="C111" s="452"/>
      <c r="D111" s="452"/>
      <c r="E111" s="452"/>
      <c r="F111" s="459"/>
      <c r="G111" s="459"/>
      <c r="H111" s="452"/>
      <c r="I111" s="544"/>
      <c r="J111" s="544"/>
      <c r="K111" s="543"/>
      <c r="L111" s="543"/>
      <c r="M111" s="543"/>
      <c r="N111" s="543"/>
      <c r="O111" s="540"/>
      <c r="P111" s="540"/>
      <c r="Q111" s="540"/>
      <c r="R111" s="543"/>
      <c r="S111" s="543"/>
      <c r="T111" s="543"/>
      <c r="U111" s="543"/>
      <c r="V111" s="547"/>
      <c r="W111" s="543"/>
      <c r="X111" s="540"/>
      <c r="Y111" s="540"/>
      <c r="Z111" s="540"/>
    </row>
    <row r="112" ht="21.0" customHeight="1">
      <c r="A112" s="451"/>
      <c r="B112" s="452"/>
      <c r="C112" s="452"/>
      <c r="D112" s="452"/>
      <c r="E112" s="452"/>
      <c r="F112" s="459"/>
      <c r="G112" s="459"/>
      <c r="H112" s="452"/>
      <c r="I112" s="544"/>
      <c r="J112" s="544"/>
      <c r="K112" s="543"/>
      <c r="L112" s="543"/>
      <c r="M112" s="543"/>
      <c r="N112" s="543"/>
      <c r="O112" s="540"/>
      <c r="P112" s="540"/>
      <c r="Q112" s="540"/>
      <c r="R112" s="543"/>
      <c r="S112" s="543"/>
      <c r="T112" s="543"/>
      <c r="U112" s="543"/>
      <c r="V112" s="547"/>
      <c r="W112" s="543"/>
      <c r="X112" s="540"/>
      <c r="Y112" s="540"/>
      <c r="Z112" s="540"/>
    </row>
    <row r="113" ht="21.0" customHeight="1">
      <c r="A113" s="451"/>
      <c r="B113" s="452"/>
      <c r="C113" s="452"/>
      <c r="D113" s="452"/>
      <c r="E113" s="452"/>
      <c r="F113" s="459"/>
      <c r="G113" s="459"/>
      <c r="H113" s="452"/>
      <c r="I113" s="544"/>
      <c r="J113" s="544"/>
      <c r="K113" s="543"/>
      <c r="L113" s="543"/>
      <c r="M113" s="543"/>
      <c r="N113" s="543"/>
      <c r="O113" s="540"/>
      <c r="P113" s="540"/>
      <c r="Q113" s="540"/>
      <c r="R113" s="543"/>
      <c r="S113" s="543"/>
      <c r="T113" s="543"/>
      <c r="U113" s="543"/>
      <c r="V113" s="547"/>
      <c r="W113" s="543"/>
      <c r="X113" s="540"/>
      <c r="Y113" s="540"/>
      <c r="Z113" s="540"/>
    </row>
    <row r="114" ht="21.0" customHeight="1">
      <c r="A114" s="451"/>
      <c r="B114" s="452"/>
      <c r="C114" s="452"/>
      <c r="D114" s="452"/>
      <c r="E114" s="452"/>
      <c r="F114" s="459"/>
      <c r="G114" s="459"/>
      <c r="H114" s="452"/>
      <c r="I114" s="544"/>
      <c r="J114" s="544"/>
      <c r="K114" s="543"/>
      <c r="L114" s="543"/>
      <c r="M114" s="543"/>
      <c r="N114" s="543"/>
      <c r="O114" s="540"/>
      <c r="P114" s="540"/>
      <c r="Q114" s="540"/>
      <c r="R114" s="543"/>
      <c r="S114" s="543"/>
      <c r="T114" s="543"/>
      <c r="U114" s="543"/>
      <c r="V114" s="547"/>
      <c r="W114" s="543"/>
      <c r="X114" s="540"/>
      <c r="Y114" s="540"/>
      <c r="Z114" s="540"/>
    </row>
    <row r="115" ht="21.0" customHeight="1">
      <c r="A115" s="451"/>
      <c r="B115" s="452"/>
      <c r="C115" s="452"/>
      <c r="D115" s="452"/>
      <c r="E115" s="452"/>
      <c r="F115" s="459"/>
      <c r="G115" s="459"/>
      <c r="H115" s="452"/>
      <c r="I115" s="544"/>
      <c r="J115" s="544"/>
      <c r="K115" s="543"/>
      <c r="L115" s="543"/>
      <c r="M115" s="543"/>
      <c r="N115" s="543"/>
      <c r="O115" s="540"/>
      <c r="P115" s="540"/>
      <c r="Q115" s="540"/>
      <c r="R115" s="543"/>
      <c r="S115" s="543"/>
      <c r="T115" s="543"/>
      <c r="U115" s="543"/>
      <c r="V115" s="547"/>
      <c r="W115" s="543"/>
      <c r="X115" s="540"/>
      <c r="Y115" s="540"/>
      <c r="Z115" s="540"/>
    </row>
    <row r="116" ht="21.0" customHeight="1">
      <c r="A116" s="451"/>
      <c r="B116" s="452"/>
      <c r="C116" s="452"/>
      <c r="D116" s="452"/>
      <c r="E116" s="452"/>
      <c r="F116" s="459"/>
      <c r="G116" s="459"/>
      <c r="H116" s="452"/>
      <c r="I116" s="544"/>
      <c r="J116" s="544"/>
      <c r="K116" s="543"/>
      <c r="L116" s="543"/>
      <c r="M116" s="543"/>
      <c r="N116" s="543"/>
      <c r="O116" s="540"/>
      <c r="P116" s="540"/>
      <c r="Q116" s="540"/>
      <c r="R116" s="543"/>
      <c r="S116" s="543"/>
      <c r="T116" s="543"/>
      <c r="U116" s="543"/>
      <c r="V116" s="547"/>
      <c r="W116" s="543"/>
      <c r="X116" s="540"/>
      <c r="Y116" s="540"/>
      <c r="Z116" s="540"/>
    </row>
    <row r="117" ht="21.0" customHeight="1">
      <c r="A117" s="451"/>
      <c r="B117" s="452"/>
      <c r="C117" s="452"/>
      <c r="D117" s="452"/>
      <c r="E117" s="452"/>
      <c r="F117" s="459"/>
      <c r="G117" s="459"/>
      <c r="H117" s="452"/>
      <c r="I117" s="544"/>
      <c r="J117" s="544"/>
      <c r="K117" s="543"/>
      <c r="L117" s="543"/>
      <c r="M117" s="543"/>
      <c r="N117" s="543"/>
      <c r="O117" s="540"/>
      <c r="P117" s="540"/>
      <c r="Q117" s="540"/>
      <c r="R117" s="543"/>
      <c r="S117" s="543"/>
      <c r="T117" s="543"/>
      <c r="U117" s="543"/>
      <c r="V117" s="547"/>
      <c r="W117" s="543"/>
      <c r="X117" s="540"/>
      <c r="Y117" s="540"/>
      <c r="Z117" s="540"/>
    </row>
    <row r="118" ht="21.0" customHeight="1">
      <c r="A118" s="451"/>
      <c r="B118" s="452"/>
      <c r="C118" s="452"/>
      <c r="D118" s="452"/>
      <c r="E118" s="452"/>
      <c r="F118" s="459"/>
      <c r="G118" s="459"/>
      <c r="H118" s="452"/>
      <c r="I118" s="544"/>
      <c r="J118" s="544"/>
      <c r="K118" s="543"/>
      <c r="L118" s="543"/>
      <c r="M118" s="543"/>
      <c r="N118" s="543"/>
      <c r="O118" s="540"/>
      <c r="P118" s="540"/>
      <c r="Q118" s="540"/>
      <c r="R118" s="543"/>
      <c r="S118" s="543"/>
      <c r="T118" s="543"/>
      <c r="U118" s="543"/>
      <c r="V118" s="547"/>
      <c r="W118" s="543"/>
      <c r="X118" s="540"/>
      <c r="Y118" s="540"/>
      <c r="Z118" s="540"/>
    </row>
    <row r="119" ht="21.0" customHeight="1">
      <c r="A119" s="451"/>
      <c r="B119" s="452"/>
      <c r="C119" s="452"/>
      <c r="D119" s="452"/>
      <c r="E119" s="452"/>
      <c r="F119" s="459"/>
      <c r="G119" s="459"/>
      <c r="H119" s="452"/>
      <c r="I119" s="544"/>
      <c r="J119" s="544"/>
      <c r="K119" s="543"/>
      <c r="L119" s="543"/>
      <c r="M119" s="543"/>
      <c r="N119" s="543"/>
      <c r="O119" s="540"/>
      <c r="P119" s="540"/>
      <c r="Q119" s="540"/>
      <c r="R119" s="543"/>
      <c r="S119" s="543"/>
      <c r="T119" s="543"/>
      <c r="U119" s="543"/>
      <c r="V119" s="547"/>
      <c r="W119" s="543"/>
      <c r="X119" s="540"/>
      <c r="Y119" s="540"/>
      <c r="Z119" s="540"/>
    </row>
    <row r="120" ht="21.0" customHeight="1">
      <c r="A120" s="451"/>
      <c r="B120" s="452"/>
      <c r="C120" s="452"/>
      <c r="D120" s="452"/>
      <c r="E120" s="452"/>
      <c r="F120" s="459"/>
      <c r="G120" s="459"/>
      <c r="H120" s="452"/>
      <c r="I120" s="544"/>
      <c r="J120" s="544"/>
      <c r="K120" s="543"/>
      <c r="L120" s="543"/>
      <c r="M120" s="543"/>
      <c r="N120" s="543"/>
      <c r="O120" s="540"/>
      <c r="P120" s="540"/>
      <c r="Q120" s="540"/>
      <c r="R120" s="543"/>
      <c r="S120" s="543"/>
      <c r="T120" s="543"/>
      <c r="U120" s="543"/>
      <c r="V120" s="547"/>
      <c r="W120" s="543"/>
      <c r="X120" s="540"/>
      <c r="Y120" s="540"/>
      <c r="Z120" s="540"/>
    </row>
    <row r="121" ht="21.0" customHeight="1">
      <c r="A121" s="540"/>
      <c r="B121" s="541"/>
      <c r="C121" s="541"/>
      <c r="D121" s="541"/>
      <c r="E121" s="541"/>
      <c r="F121" s="549"/>
      <c r="G121" s="549"/>
      <c r="H121" s="541"/>
      <c r="I121" s="544"/>
      <c r="J121" s="544"/>
      <c r="K121" s="543"/>
      <c r="L121" s="543"/>
      <c r="M121" s="543"/>
      <c r="N121" s="543"/>
      <c r="O121" s="540"/>
      <c r="P121" s="540"/>
      <c r="Q121" s="540"/>
      <c r="R121" s="543"/>
      <c r="S121" s="543"/>
      <c r="T121" s="543"/>
      <c r="U121" s="543"/>
      <c r="V121" s="547"/>
      <c r="W121" s="543"/>
      <c r="X121" s="540"/>
      <c r="Y121" s="540"/>
      <c r="Z121" s="540"/>
    </row>
    <row r="122" ht="21.0" customHeight="1">
      <c r="A122" s="540"/>
      <c r="B122" s="541"/>
      <c r="C122" s="541"/>
      <c r="D122" s="541"/>
      <c r="E122" s="541"/>
      <c r="F122" s="549"/>
      <c r="G122" s="549"/>
      <c r="H122" s="541"/>
      <c r="I122" s="544"/>
      <c r="J122" s="544"/>
      <c r="K122" s="543"/>
      <c r="L122" s="543"/>
      <c r="M122" s="543"/>
      <c r="N122" s="543"/>
      <c r="O122" s="540"/>
      <c r="P122" s="540"/>
      <c r="Q122" s="540"/>
      <c r="R122" s="543"/>
      <c r="S122" s="543"/>
      <c r="T122" s="543"/>
      <c r="U122" s="543"/>
      <c r="V122" s="547"/>
      <c r="W122" s="543"/>
      <c r="X122" s="540"/>
      <c r="Y122" s="540"/>
      <c r="Z122" s="540"/>
    </row>
    <row r="123" ht="21.0" customHeight="1">
      <c r="A123" s="540"/>
      <c r="B123" s="541"/>
      <c r="C123" s="541"/>
      <c r="D123" s="541"/>
      <c r="E123" s="541"/>
      <c r="F123" s="549"/>
      <c r="G123" s="549"/>
      <c r="H123" s="541"/>
      <c r="I123" s="544"/>
      <c r="J123" s="544"/>
      <c r="K123" s="543"/>
      <c r="L123" s="543"/>
      <c r="M123" s="543"/>
      <c r="N123" s="543"/>
      <c r="O123" s="540"/>
      <c r="P123" s="540"/>
      <c r="Q123" s="540"/>
      <c r="R123" s="543"/>
      <c r="S123" s="543"/>
      <c r="T123" s="543"/>
      <c r="U123" s="543"/>
      <c r="V123" s="547"/>
      <c r="W123" s="543"/>
      <c r="X123" s="540"/>
      <c r="Y123" s="540"/>
      <c r="Z123" s="540"/>
    </row>
    <row r="124" ht="21.0" customHeight="1">
      <c r="A124" s="540"/>
      <c r="B124" s="541"/>
      <c r="C124" s="541"/>
      <c r="D124" s="541"/>
      <c r="E124" s="541"/>
      <c r="F124" s="549"/>
      <c r="G124" s="549"/>
      <c r="H124" s="541"/>
      <c r="I124" s="544"/>
      <c r="J124" s="544"/>
      <c r="K124" s="543"/>
      <c r="L124" s="543"/>
      <c r="M124" s="543"/>
      <c r="N124" s="543"/>
      <c r="O124" s="540"/>
      <c r="P124" s="540"/>
      <c r="Q124" s="540"/>
      <c r="R124" s="543"/>
      <c r="S124" s="543"/>
      <c r="T124" s="543"/>
      <c r="U124" s="543"/>
      <c r="V124" s="547"/>
      <c r="W124" s="543"/>
      <c r="X124" s="540"/>
      <c r="Y124" s="540"/>
      <c r="Z124" s="540"/>
    </row>
    <row r="125" ht="21.0" customHeight="1">
      <c r="A125" s="540"/>
      <c r="B125" s="541"/>
      <c r="C125" s="541"/>
      <c r="D125" s="541"/>
      <c r="E125" s="541"/>
      <c r="F125" s="549"/>
      <c r="G125" s="549"/>
      <c r="H125" s="541"/>
      <c r="I125" s="544"/>
      <c r="J125" s="544"/>
      <c r="K125" s="543"/>
      <c r="L125" s="543"/>
      <c r="M125" s="543"/>
      <c r="N125" s="543"/>
      <c r="O125" s="540"/>
      <c r="P125" s="540"/>
      <c r="Q125" s="540"/>
      <c r="R125" s="543"/>
      <c r="S125" s="543"/>
      <c r="T125" s="543"/>
      <c r="U125" s="543"/>
      <c r="V125" s="547"/>
      <c r="W125" s="543"/>
      <c r="X125" s="540"/>
      <c r="Y125" s="540"/>
      <c r="Z125" s="540"/>
    </row>
    <row r="126" ht="21.0" customHeight="1">
      <c r="A126" s="540"/>
      <c r="B126" s="541"/>
      <c r="C126" s="541"/>
      <c r="D126" s="541"/>
      <c r="E126" s="541"/>
      <c r="F126" s="549"/>
      <c r="G126" s="549"/>
      <c r="H126" s="541"/>
      <c r="I126" s="544"/>
      <c r="J126" s="544"/>
      <c r="K126" s="543"/>
      <c r="L126" s="543"/>
      <c r="M126" s="543"/>
      <c r="N126" s="543"/>
      <c r="O126" s="540"/>
      <c r="P126" s="540"/>
      <c r="Q126" s="540"/>
      <c r="R126" s="543"/>
      <c r="S126" s="543"/>
      <c r="T126" s="543"/>
      <c r="U126" s="543"/>
      <c r="V126" s="547"/>
      <c r="W126" s="543"/>
      <c r="X126" s="540"/>
      <c r="Y126" s="540"/>
      <c r="Z126" s="540"/>
    </row>
    <row r="127" ht="21.0" customHeight="1">
      <c r="A127" s="540"/>
      <c r="B127" s="541"/>
      <c r="C127" s="541"/>
      <c r="D127" s="541"/>
      <c r="E127" s="541"/>
      <c r="F127" s="549"/>
      <c r="G127" s="549"/>
      <c r="H127" s="541"/>
      <c r="I127" s="544"/>
      <c r="J127" s="544"/>
      <c r="K127" s="543"/>
      <c r="L127" s="543"/>
      <c r="M127" s="543"/>
      <c r="N127" s="543"/>
      <c r="O127" s="540"/>
      <c r="P127" s="540"/>
      <c r="Q127" s="540"/>
      <c r="R127" s="543"/>
      <c r="S127" s="543"/>
      <c r="T127" s="543"/>
      <c r="U127" s="543"/>
      <c r="V127" s="547"/>
      <c r="W127" s="543"/>
      <c r="X127" s="540"/>
      <c r="Y127" s="540"/>
      <c r="Z127" s="540"/>
    </row>
    <row r="128" ht="21.0" customHeight="1">
      <c r="A128" s="540"/>
      <c r="B128" s="541"/>
      <c r="C128" s="541"/>
      <c r="D128" s="541"/>
      <c r="E128" s="541"/>
      <c r="F128" s="549"/>
      <c r="G128" s="549"/>
      <c r="H128" s="541"/>
      <c r="I128" s="544"/>
      <c r="J128" s="544"/>
      <c r="K128" s="543"/>
      <c r="L128" s="543"/>
      <c r="M128" s="543"/>
      <c r="N128" s="543"/>
      <c r="O128" s="540"/>
      <c r="P128" s="540"/>
      <c r="Q128" s="540"/>
      <c r="R128" s="543"/>
      <c r="S128" s="543"/>
      <c r="T128" s="543"/>
      <c r="U128" s="543"/>
      <c r="V128" s="547"/>
      <c r="W128" s="543"/>
      <c r="X128" s="540"/>
      <c r="Y128" s="540"/>
      <c r="Z128" s="540"/>
    </row>
    <row r="129" ht="21.0" customHeight="1">
      <c r="A129" s="540"/>
      <c r="B129" s="541"/>
      <c r="C129" s="541"/>
      <c r="D129" s="541"/>
      <c r="E129" s="541"/>
      <c r="F129" s="549"/>
      <c r="G129" s="549"/>
      <c r="H129" s="541"/>
      <c r="I129" s="544"/>
      <c r="J129" s="544"/>
      <c r="K129" s="543"/>
      <c r="L129" s="543"/>
      <c r="M129" s="543"/>
      <c r="N129" s="543"/>
      <c r="O129" s="540"/>
      <c r="P129" s="540"/>
      <c r="Q129" s="540"/>
      <c r="R129" s="543"/>
      <c r="S129" s="543"/>
      <c r="T129" s="543"/>
      <c r="U129" s="543"/>
      <c r="V129" s="547"/>
      <c r="W129" s="543"/>
      <c r="X129" s="540"/>
      <c r="Y129" s="540"/>
      <c r="Z129" s="540"/>
    </row>
    <row r="130" ht="21.0" customHeight="1">
      <c r="A130" s="540"/>
      <c r="B130" s="541"/>
      <c r="C130" s="541"/>
      <c r="D130" s="541"/>
      <c r="E130" s="541"/>
      <c r="F130" s="549"/>
      <c r="G130" s="549"/>
      <c r="H130" s="541"/>
      <c r="I130" s="544"/>
      <c r="J130" s="544"/>
      <c r="K130" s="543"/>
      <c r="L130" s="543"/>
      <c r="M130" s="543"/>
      <c r="N130" s="543"/>
      <c r="O130" s="540"/>
      <c r="P130" s="540"/>
      <c r="Q130" s="540"/>
      <c r="R130" s="543"/>
      <c r="S130" s="543"/>
      <c r="T130" s="543"/>
      <c r="U130" s="543"/>
      <c r="V130" s="547"/>
      <c r="W130" s="543"/>
      <c r="X130" s="540"/>
      <c r="Y130" s="540"/>
      <c r="Z130" s="540"/>
    </row>
    <row r="131" ht="21.0" customHeight="1">
      <c r="A131" s="540"/>
      <c r="B131" s="541"/>
      <c r="C131" s="541"/>
      <c r="D131" s="541"/>
      <c r="E131" s="541"/>
      <c r="F131" s="549"/>
      <c r="G131" s="549"/>
      <c r="H131" s="541"/>
      <c r="I131" s="544"/>
      <c r="J131" s="544"/>
      <c r="K131" s="543"/>
      <c r="L131" s="543"/>
      <c r="M131" s="543"/>
      <c r="N131" s="543"/>
      <c r="O131" s="540"/>
      <c r="P131" s="540"/>
      <c r="Q131" s="540"/>
      <c r="R131" s="543"/>
      <c r="S131" s="543"/>
      <c r="T131" s="543"/>
      <c r="U131" s="543"/>
      <c r="V131" s="547"/>
      <c r="W131" s="543"/>
      <c r="X131" s="540"/>
      <c r="Y131" s="540"/>
      <c r="Z131" s="540"/>
    </row>
    <row r="132" ht="21.0" customHeight="1">
      <c r="A132" s="540"/>
      <c r="B132" s="541"/>
      <c r="C132" s="541"/>
      <c r="D132" s="541"/>
      <c r="E132" s="541"/>
      <c r="F132" s="549"/>
      <c r="G132" s="549"/>
      <c r="H132" s="541"/>
      <c r="I132" s="544"/>
      <c r="J132" s="544"/>
      <c r="K132" s="543"/>
      <c r="L132" s="543"/>
      <c r="M132" s="543"/>
      <c r="N132" s="543"/>
      <c r="O132" s="540"/>
      <c r="P132" s="540"/>
      <c r="Q132" s="540"/>
      <c r="R132" s="543"/>
      <c r="S132" s="543"/>
      <c r="T132" s="543"/>
      <c r="U132" s="543"/>
      <c r="V132" s="547"/>
      <c r="W132" s="543"/>
      <c r="X132" s="540"/>
      <c r="Y132" s="540"/>
      <c r="Z132" s="540"/>
    </row>
    <row r="133" ht="21.0" customHeight="1">
      <c r="A133" s="540"/>
      <c r="B133" s="541"/>
      <c r="C133" s="541"/>
      <c r="D133" s="541"/>
      <c r="E133" s="541"/>
      <c r="F133" s="549"/>
      <c r="G133" s="549"/>
      <c r="H133" s="541"/>
      <c r="I133" s="544"/>
      <c r="J133" s="544"/>
      <c r="K133" s="543"/>
      <c r="L133" s="543"/>
      <c r="M133" s="543"/>
      <c r="N133" s="543"/>
      <c r="O133" s="540"/>
      <c r="P133" s="540"/>
      <c r="Q133" s="540"/>
      <c r="R133" s="543"/>
      <c r="S133" s="543"/>
      <c r="T133" s="543"/>
      <c r="U133" s="543"/>
      <c r="V133" s="547"/>
      <c r="W133" s="543"/>
      <c r="X133" s="540"/>
      <c r="Y133" s="540"/>
      <c r="Z133" s="540"/>
    </row>
    <row r="134" ht="21.0" customHeight="1">
      <c r="A134" s="540"/>
      <c r="B134" s="541"/>
      <c r="C134" s="541"/>
      <c r="D134" s="541"/>
      <c r="E134" s="541"/>
      <c r="F134" s="549"/>
      <c r="G134" s="549"/>
      <c r="H134" s="541"/>
      <c r="I134" s="544"/>
      <c r="J134" s="544"/>
      <c r="K134" s="543"/>
      <c r="L134" s="543"/>
      <c r="M134" s="543"/>
      <c r="N134" s="543"/>
      <c r="O134" s="540"/>
      <c r="P134" s="540"/>
      <c r="Q134" s="540"/>
      <c r="R134" s="543"/>
      <c r="S134" s="543"/>
      <c r="T134" s="543"/>
      <c r="U134" s="543"/>
      <c r="V134" s="547"/>
      <c r="W134" s="543"/>
      <c r="X134" s="540"/>
      <c r="Y134" s="540"/>
      <c r="Z134" s="540"/>
    </row>
    <row r="135" ht="21.0" customHeight="1">
      <c r="A135" s="540"/>
      <c r="B135" s="541"/>
      <c r="C135" s="541"/>
      <c r="D135" s="541"/>
      <c r="E135" s="541"/>
      <c r="F135" s="549"/>
      <c r="G135" s="549"/>
      <c r="H135" s="541"/>
      <c r="I135" s="544"/>
      <c r="J135" s="544"/>
      <c r="K135" s="543"/>
      <c r="L135" s="543"/>
      <c r="M135" s="543"/>
      <c r="N135" s="543"/>
      <c r="O135" s="540"/>
      <c r="P135" s="540"/>
      <c r="Q135" s="540"/>
      <c r="R135" s="543"/>
      <c r="S135" s="543"/>
      <c r="T135" s="543"/>
      <c r="U135" s="543"/>
      <c r="V135" s="547"/>
      <c r="W135" s="543"/>
      <c r="X135" s="540"/>
      <c r="Y135" s="540"/>
      <c r="Z135" s="540"/>
    </row>
    <row r="136" ht="21.0" customHeight="1">
      <c r="A136" s="540"/>
      <c r="B136" s="541"/>
      <c r="C136" s="541"/>
      <c r="D136" s="541"/>
      <c r="E136" s="541"/>
      <c r="F136" s="549"/>
      <c r="G136" s="549"/>
      <c r="H136" s="541"/>
      <c r="I136" s="544"/>
      <c r="J136" s="544"/>
      <c r="K136" s="543"/>
      <c r="L136" s="543"/>
      <c r="M136" s="543"/>
      <c r="N136" s="543"/>
      <c r="O136" s="540"/>
      <c r="P136" s="540"/>
      <c r="Q136" s="540"/>
      <c r="R136" s="543"/>
      <c r="S136" s="543"/>
      <c r="T136" s="543"/>
      <c r="U136" s="543"/>
      <c r="V136" s="547"/>
      <c r="W136" s="543"/>
      <c r="X136" s="540"/>
      <c r="Y136" s="540"/>
      <c r="Z136" s="540"/>
    </row>
    <row r="137" ht="21.0" customHeight="1">
      <c r="A137" s="540"/>
      <c r="B137" s="541"/>
      <c r="C137" s="541"/>
      <c r="D137" s="541"/>
      <c r="E137" s="541"/>
      <c r="F137" s="549"/>
      <c r="G137" s="549"/>
      <c r="H137" s="541"/>
      <c r="I137" s="544"/>
      <c r="J137" s="544"/>
      <c r="K137" s="543"/>
      <c r="L137" s="543"/>
      <c r="M137" s="543"/>
      <c r="N137" s="543"/>
      <c r="O137" s="540"/>
      <c r="P137" s="540"/>
      <c r="Q137" s="540"/>
      <c r="R137" s="543"/>
      <c r="S137" s="543"/>
      <c r="T137" s="543"/>
      <c r="U137" s="543"/>
      <c r="V137" s="547"/>
      <c r="W137" s="543"/>
      <c r="X137" s="540"/>
      <c r="Y137" s="540"/>
      <c r="Z137" s="540"/>
    </row>
    <row r="138" ht="21.0" customHeight="1">
      <c r="A138" s="540"/>
      <c r="B138" s="541"/>
      <c r="C138" s="541"/>
      <c r="D138" s="541"/>
      <c r="E138" s="541"/>
      <c r="F138" s="549"/>
      <c r="G138" s="549"/>
      <c r="H138" s="541"/>
      <c r="I138" s="544"/>
      <c r="J138" s="544"/>
      <c r="K138" s="543"/>
      <c r="L138" s="543"/>
      <c r="M138" s="543"/>
      <c r="N138" s="543"/>
      <c r="O138" s="540"/>
      <c r="P138" s="540"/>
      <c r="Q138" s="540"/>
      <c r="R138" s="543"/>
      <c r="S138" s="543"/>
      <c r="T138" s="543"/>
      <c r="U138" s="543"/>
      <c r="V138" s="547"/>
      <c r="W138" s="543"/>
      <c r="X138" s="540"/>
      <c r="Y138" s="540"/>
      <c r="Z138" s="540"/>
    </row>
    <row r="139" ht="21.0" customHeight="1">
      <c r="A139" s="540"/>
      <c r="B139" s="541"/>
      <c r="C139" s="541"/>
      <c r="D139" s="541"/>
      <c r="E139" s="541"/>
      <c r="F139" s="549"/>
      <c r="G139" s="549"/>
      <c r="H139" s="541"/>
      <c r="I139" s="544"/>
      <c r="J139" s="544"/>
      <c r="K139" s="543"/>
      <c r="L139" s="543"/>
      <c r="M139" s="543"/>
      <c r="N139" s="543"/>
      <c r="O139" s="540"/>
      <c r="P139" s="540"/>
      <c r="Q139" s="540"/>
      <c r="R139" s="543"/>
      <c r="S139" s="543"/>
      <c r="T139" s="543"/>
      <c r="U139" s="543"/>
      <c r="V139" s="547"/>
      <c r="W139" s="543"/>
      <c r="X139" s="540"/>
      <c r="Y139" s="540"/>
      <c r="Z139" s="540"/>
    </row>
    <row r="140" ht="21.0" customHeight="1">
      <c r="A140" s="540"/>
      <c r="B140" s="541"/>
      <c r="C140" s="541"/>
      <c r="D140" s="541"/>
      <c r="E140" s="541"/>
      <c r="F140" s="549"/>
      <c r="G140" s="549"/>
      <c r="H140" s="541"/>
      <c r="I140" s="544"/>
      <c r="J140" s="544"/>
      <c r="K140" s="543"/>
      <c r="L140" s="543"/>
      <c r="M140" s="543"/>
      <c r="N140" s="543"/>
      <c r="O140" s="540"/>
      <c r="P140" s="540"/>
      <c r="Q140" s="540"/>
      <c r="R140" s="543"/>
      <c r="S140" s="543"/>
      <c r="T140" s="543"/>
      <c r="U140" s="543"/>
      <c r="V140" s="547"/>
      <c r="W140" s="543"/>
      <c r="X140" s="540"/>
      <c r="Y140" s="540"/>
      <c r="Z140" s="540"/>
    </row>
    <row r="141" ht="21.0" customHeight="1">
      <c r="A141" s="540"/>
      <c r="B141" s="541"/>
      <c r="C141" s="541"/>
      <c r="D141" s="541"/>
      <c r="E141" s="541"/>
      <c r="F141" s="549"/>
      <c r="G141" s="549"/>
      <c r="H141" s="541"/>
      <c r="I141" s="544"/>
      <c r="J141" s="544"/>
      <c r="K141" s="543"/>
      <c r="L141" s="543"/>
      <c r="M141" s="543"/>
      <c r="N141" s="543"/>
      <c r="O141" s="540"/>
      <c r="P141" s="540"/>
      <c r="Q141" s="540"/>
      <c r="R141" s="543"/>
      <c r="S141" s="543"/>
      <c r="T141" s="543"/>
      <c r="U141" s="543"/>
      <c r="V141" s="547"/>
      <c r="W141" s="543"/>
      <c r="X141" s="540"/>
      <c r="Y141" s="540"/>
      <c r="Z141" s="540"/>
    </row>
    <row r="142" ht="21.0" customHeight="1">
      <c r="A142" s="540"/>
      <c r="B142" s="541"/>
      <c r="C142" s="541"/>
      <c r="D142" s="541"/>
      <c r="E142" s="541"/>
      <c r="F142" s="549"/>
      <c r="G142" s="549"/>
      <c r="H142" s="541"/>
      <c r="I142" s="544"/>
      <c r="J142" s="544"/>
      <c r="K142" s="543"/>
      <c r="L142" s="543"/>
      <c r="M142" s="543"/>
      <c r="N142" s="543"/>
      <c r="O142" s="540"/>
      <c r="P142" s="540"/>
      <c r="Q142" s="540"/>
      <c r="R142" s="543"/>
      <c r="S142" s="543"/>
      <c r="T142" s="543"/>
      <c r="U142" s="543"/>
      <c r="V142" s="547"/>
      <c r="W142" s="543"/>
      <c r="X142" s="540"/>
      <c r="Y142" s="540"/>
      <c r="Z142" s="540"/>
    </row>
    <row r="143" ht="21.0" customHeight="1">
      <c r="A143" s="540"/>
      <c r="B143" s="541"/>
      <c r="C143" s="541"/>
      <c r="D143" s="541"/>
      <c r="E143" s="541"/>
      <c r="F143" s="549"/>
      <c r="G143" s="549"/>
      <c r="H143" s="541"/>
      <c r="I143" s="544"/>
      <c r="J143" s="544"/>
      <c r="K143" s="543"/>
      <c r="L143" s="543"/>
      <c r="M143" s="543"/>
      <c r="N143" s="543"/>
      <c r="O143" s="540"/>
      <c r="P143" s="540"/>
      <c r="Q143" s="540"/>
      <c r="R143" s="543"/>
      <c r="S143" s="543"/>
      <c r="T143" s="543"/>
      <c r="U143" s="543"/>
      <c r="V143" s="547"/>
      <c r="W143" s="543"/>
      <c r="X143" s="540"/>
      <c r="Y143" s="540"/>
      <c r="Z143" s="540"/>
    </row>
    <row r="144" ht="21.0" customHeight="1">
      <c r="A144" s="540"/>
      <c r="B144" s="541"/>
      <c r="C144" s="541"/>
      <c r="D144" s="541"/>
      <c r="E144" s="541"/>
      <c r="F144" s="549"/>
      <c r="G144" s="549"/>
      <c r="H144" s="541"/>
      <c r="I144" s="544"/>
      <c r="J144" s="544"/>
      <c r="K144" s="543"/>
      <c r="L144" s="543"/>
      <c r="M144" s="543"/>
      <c r="N144" s="543"/>
      <c r="O144" s="540"/>
      <c r="P144" s="540"/>
      <c r="Q144" s="540"/>
      <c r="R144" s="543"/>
      <c r="S144" s="543"/>
      <c r="T144" s="543"/>
      <c r="U144" s="543"/>
      <c r="V144" s="547"/>
      <c r="W144" s="543"/>
      <c r="X144" s="540"/>
      <c r="Y144" s="540"/>
      <c r="Z144" s="540"/>
    </row>
    <row r="145" ht="21.0" customHeight="1">
      <c r="A145" s="540"/>
      <c r="B145" s="541"/>
      <c r="C145" s="541"/>
      <c r="D145" s="541"/>
      <c r="E145" s="541"/>
      <c r="F145" s="549"/>
      <c r="G145" s="549"/>
      <c r="H145" s="541"/>
      <c r="I145" s="544"/>
      <c r="J145" s="544"/>
      <c r="K145" s="543"/>
      <c r="L145" s="543"/>
      <c r="M145" s="543"/>
      <c r="N145" s="543"/>
      <c r="O145" s="540"/>
      <c r="P145" s="540"/>
      <c r="Q145" s="540"/>
      <c r="R145" s="543"/>
      <c r="S145" s="543"/>
      <c r="T145" s="543"/>
      <c r="U145" s="543"/>
      <c r="V145" s="547"/>
      <c r="W145" s="543"/>
      <c r="X145" s="540"/>
      <c r="Y145" s="540"/>
      <c r="Z145" s="540"/>
    </row>
    <row r="146" ht="21.0" customHeight="1">
      <c r="A146" s="540"/>
      <c r="B146" s="541"/>
      <c r="C146" s="541"/>
      <c r="D146" s="541"/>
      <c r="E146" s="541"/>
      <c r="F146" s="549"/>
      <c r="G146" s="549"/>
      <c r="H146" s="541"/>
      <c r="I146" s="544"/>
      <c r="J146" s="544"/>
      <c r="K146" s="543"/>
      <c r="L146" s="543"/>
      <c r="M146" s="543"/>
      <c r="N146" s="543"/>
      <c r="O146" s="540"/>
      <c r="P146" s="540"/>
      <c r="Q146" s="540"/>
      <c r="R146" s="543"/>
      <c r="S146" s="543"/>
      <c r="T146" s="543"/>
      <c r="U146" s="543"/>
      <c r="V146" s="547"/>
      <c r="W146" s="543"/>
      <c r="X146" s="540"/>
      <c r="Y146" s="540"/>
      <c r="Z146" s="540"/>
    </row>
    <row r="147" ht="21.0" customHeight="1">
      <c r="A147" s="540"/>
      <c r="B147" s="541"/>
      <c r="C147" s="541"/>
      <c r="D147" s="541"/>
      <c r="E147" s="541"/>
      <c r="F147" s="549"/>
      <c r="G147" s="549"/>
      <c r="H147" s="541"/>
      <c r="I147" s="544"/>
      <c r="J147" s="544"/>
      <c r="K147" s="543"/>
      <c r="L147" s="543"/>
      <c r="M147" s="543"/>
      <c r="N147" s="543"/>
      <c r="O147" s="540"/>
      <c r="P147" s="540"/>
      <c r="Q147" s="540"/>
      <c r="R147" s="543"/>
      <c r="S147" s="543"/>
      <c r="T147" s="543"/>
      <c r="U147" s="543"/>
      <c r="V147" s="547"/>
      <c r="W147" s="543"/>
      <c r="X147" s="540"/>
      <c r="Y147" s="540"/>
      <c r="Z147" s="540"/>
    </row>
    <row r="148" ht="21.0" customHeight="1">
      <c r="A148" s="540"/>
      <c r="B148" s="541"/>
      <c r="C148" s="541"/>
      <c r="D148" s="541"/>
      <c r="E148" s="541"/>
      <c r="F148" s="549"/>
      <c r="G148" s="549"/>
      <c r="H148" s="541"/>
      <c r="I148" s="544"/>
      <c r="J148" s="544"/>
      <c r="K148" s="543"/>
      <c r="L148" s="543"/>
      <c r="M148" s="543"/>
      <c r="N148" s="543"/>
      <c r="O148" s="540"/>
      <c r="P148" s="540"/>
      <c r="Q148" s="540"/>
      <c r="R148" s="543"/>
      <c r="S148" s="543"/>
      <c r="T148" s="543"/>
      <c r="U148" s="543"/>
      <c r="V148" s="547"/>
      <c r="W148" s="543"/>
      <c r="X148" s="540"/>
      <c r="Y148" s="540"/>
      <c r="Z148" s="540"/>
    </row>
    <row r="149" ht="21.0" customHeight="1">
      <c r="A149" s="540"/>
      <c r="B149" s="541"/>
      <c r="C149" s="541"/>
      <c r="D149" s="541"/>
      <c r="E149" s="541"/>
      <c r="F149" s="549"/>
      <c r="G149" s="549"/>
      <c r="H149" s="541"/>
      <c r="I149" s="544"/>
      <c r="J149" s="544"/>
      <c r="K149" s="543"/>
      <c r="L149" s="543"/>
      <c r="M149" s="543"/>
      <c r="N149" s="543"/>
      <c r="O149" s="540"/>
      <c r="P149" s="540"/>
      <c r="Q149" s="540"/>
      <c r="R149" s="543"/>
      <c r="S149" s="543"/>
      <c r="T149" s="543"/>
      <c r="U149" s="543"/>
      <c r="V149" s="547"/>
      <c r="W149" s="543"/>
      <c r="X149" s="540"/>
      <c r="Y149" s="540"/>
      <c r="Z149" s="540"/>
    </row>
    <row r="150" ht="21.0" customHeight="1">
      <c r="A150" s="540"/>
      <c r="B150" s="541"/>
      <c r="C150" s="541"/>
      <c r="D150" s="541"/>
      <c r="E150" s="541"/>
      <c r="F150" s="549"/>
      <c r="G150" s="549"/>
      <c r="H150" s="541"/>
      <c r="I150" s="544"/>
      <c r="J150" s="544"/>
      <c r="K150" s="543"/>
      <c r="L150" s="543"/>
      <c r="M150" s="543"/>
      <c r="N150" s="543"/>
      <c r="O150" s="540"/>
      <c r="P150" s="540"/>
      <c r="Q150" s="540"/>
      <c r="R150" s="543"/>
      <c r="S150" s="543"/>
      <c r="T150" s="543"/>
      <c r="U150" s="543"/>
      <c r="V150" s="547"/>
      <c r="W150" s="543"/>
      <c r="X150" s="540"/>
      <c r="Y150" s="540"/>
      <c r="Z150" s="540"/>
    </row>
    <row r="151" ht="21.0" customHeight="1">
      <c r="A151" s="540"/>
      <c r="B151" s="541"/>
      <c r="C151" s="541"/>
      <c r="D151" s="541"/>
      <c r="E151" s="541"/>
      <c r="F151" s="549"/>
      <c r="G151" s="549"/>
      <c r="H151" s="541"/>
      <c r="I151" s="544"/>
      <c r="J151" s="544"/>
      <c r="K151" s="543"/>
      <c r="L151" s="543"/>
      <c r="M151" s="543"/>
      <c r="N151" s="543"/>
      <c r="O151" s="540"/>
      <c r="P151" s="540"/>
      <c r="Q151" s="540"/>
      <c r="R151" s="543"/>
      <c r="S151" s="543"/>
      <c r="T151" s="543"/>
      <c r="U151" s="543"/>
      <c r="V151" s="547"/>
      <c r="W151" s="543"/>
      <c r="X151" s="540"/>
      <c r="Y151" s="540"/>
      <c r="Z151" s="540"/>
    </row>
    <row r="152" ht="21.0" customHeight="1">
      <c r="A152" s="540"/>
      <c r="B152" s="541"/>
      <c r="C152" s="541"/>
      <c r="D152" s="541"/>
      <c r="E152" s="541"/>
      <c r="F152" s="549"/>
      <c r="G152" s="549"/>
      <c r="H152" s="541"/>
      <c r="I152" s="544"/>
      <c r="J152" s="544"/>
      <c r="K152" s="543"/>
      <c r="L152" s="543"/>
      <c r="M152" s="543"/>
      <c r="N152" s="543"/>
      <c r="O152" s="540"/>
      <c r="P152" s="540"/>
      <c r="Q152" s="540"/>
      <c r="R152" s="543"/>
      <c r="S152" s="543"/>
      <c r="T152" s="543"/>
      <c r="U152" s="543"/>
      <c r="V152" s="547"/>
      <c r="W152" s="543"/>
      <c r="X152" s="540"/>
      <c r="Y152" s="540"/>
      <c r="Z152" s="540"/>
    </row>
    <row r="153" ht="21.0" customHeight="1">
      <c r="A153" s="540"/>
      <c r="B153" s="541"/>
      <c r="C153" s="541"/>
      <c r="D153" s="541"/>
      <c r="E153" s="541"/>
      <c r="F153" s="549"/>
      <c r="G153" s="549"/>
      <c r="H153" s="541"/>
      <c r="I153" s="544"/>
      <c r="J153" s="544"/>
      <c r="K153" s="543"/>
      <c r="L153" s="543"/>
      <c r="M153" s="543"/>
      <c r="N153" s="543"/>
      <c r="O153" s="540"/>
      <c r="P153" s="540"/>
      <c r="Q153" s="540"/>
      <c r="R153" s="543"/>
      <c r="S153" s="543"/>
      <c r="T153" s="543"/>
      <c r="U153" s="543"/>
      <c r="V153" s="547"/>
      <c r="W153" s="543"/>
      <c r="X153" s="540"/>
      <c r="Y153" s="540"/>
      <c r="Z153" s="540"/>
    </row>
    <row r="154" ht="21.0" customHeight="1">
      <c r="A154" s="540"/>
      <c r="B154" s="541"/>
      <c r="C154" s="541"/>
      <c r="D154" s="541"/>
      <c r="E154" s="541"/>
      <c r="F154" s="549"/>
      <c r="G154" s="549"/>
      <c r="H154" s="541"/>
      <c r="I154" s="544"/>
      <c r="J154" s="544"/>
      <c r="K154" s="543"/>
      <c r="L154" s="543"/>
      <c r="M154" s="543"/>
      <c r="N154" s="543"/>
      <c r="O154" s="540"/>
      <c r="P154" s="540"/>
      <c r="Q154" s="540"/>
      <c r="R154" s="543"/>
      <c r="S154" s="543"/>
      <c r="T154" s="543"/>
      <c r="U154" s="543"/>
      <c r="V154" s="547"/>
      <c r="W154" s="543"/>
      <c r="X154" s="540"/>
      <c r="Y154" s="540"/>
      <c r="Z154" s="540"/>
    </row>
    <row r="155" ht="21.0" customHeight="1">
      <c r="A155" s="540"/>
      <c r="B155" s="541"/>
      <c r="C155" s="541"/>
      <c r="D155" s="541"/>
      <c r="E155" s="541"/>
      <c r="F155" s="549"/>
      <c r="G155" s="549"/>
      <c r="H155" s="541"/>
      <c r="I155" s="544"/>
      <c r="J155" s="544"/>
      <c r="K155" s="543"/>
      <c r="L155" s="543"/>
      <c r="M155" s="543"/>
      <c r="N155" s="543"/>
      <c r="O155" s="540"/>
      <c r="P155" s="540"/>
      <c r="Q155" s="540"/>
      <c r="R155" s="543"/>
      <c r="S155" s="543"/>
      <c r="T155" s="543"/>
      <c r="U155" s="543"/>
      <c r="V155" s="547"/>
      <c r="W155" s="543"/>
      <c r="X155" s="540"/>
      <c r="Y155" s="540"/>
      <c r="Z155" s="540"/>
    </row>
    <row r="156" ht="21.0" customHeight="1">
      <c r="A156" s="540"/>
      <c r="B156" s="541"/>
      <c r="C156" s="541"/>
      <c r="D156" s="541"/>
      <c r="E156" s="541"/>
      <c r="F156" s="549"/>
      <c r="G156" s="549"/>
      <c r="H156" s="541"/>
      <c r="I156" s="544"/>
      <c r="J156" s="544"/>
      <c r="K156" s="543"/>
      <c r="L156" s="543"/>
      <c r="M156" s="543"/>
      <c r="N156" s="543"/>
      <c r="O156" s="540"/>
      <c r="P156" s="540"/>
      <c r="Q156" s="540"/>
      <c r="R156" s="543"/>
      <c r="S156" s="543"/>
      <c r="T156" s="543"/>
      <c r="U156" s="543"/>
      <c r="V156" s="547"/>
      <c r="W156" s="543"/>
      <c r="X156" s="540"/>
      <c r="Y156" s="540"/>
      <c r="Z156" s="540"/>
    </row>
    <row r="157" ht="21.0" customHeight="1">
      <c r="A157" s="540"/>
      <c r="B157" s="541"/>
      <c r="C157" s="541"/>
      <c r="D157" s="541"/>
      <c r="E157" s="541"/>
      <c r="F157" s="549"/>
      <c r="G157" s="549"/>
      <c r="H157" s="541"/>
      <c r="I157" s="544"/>
      <c r="J157" s="544"/>
      <c r="K157" s="543"/>
      <c r="L157" s="543"/>
      <c r="M157" s="543"/>
      <c r="N157" s="543"/>
      <c r="O157" s="540"/>
      <c r="P157" s="540"/>
      <c r="Q157" s="540"/>
      <c r="R157" s="543"/>
      <c r="S157" s="543"/>
      <c r="T157" s="543"/>
      <c r="U157" s="543"/>
      <c r="V157" s="547"/>
      <c r="W157" s="543"/>
      <c r="X157" s="540"/>
      <c r="Y157" s="540"/>
      <c r="Z157" s="540"/>
    </row>
    <row r="158" ht="21.0" customHeight="1">
      <c r="A158" s="540"/>
      <c r="B158" s="541"/>
      <c r="C158" s="541"/>
      <c r="D158" s="541"/>
      <c r="E158" s="541"/>
      <c r="F158" s="549"/>
      <c r="G158" s="549"/>
      <c r="H158" s="541"/>
      <c r="I158" s="544"/>
      <c r="J158" s="544"/>
      <c r="K158" s="543"/>
      <c r="L158" s="543"/>
      <c r="M158" s="543"/>
      <c r="N158" s="543"/>
      <c r="O158" s="540"/>
      <c r="P158" s="540"/>
      <c r="Q158" s="540"/>
      <c r="R158" s="543"/>
      <c r="S158" s="543"/>
      <c r="T158" s="543"/>
      <c r="U158" s="543"/>
      <c r="V158" s="547"/>
      <c r="W158" s="543"/>
      <c r="X158" s="540"/>
      <c r="Y158" s="540"/>
      <c r="Z158" s="540"/>
    </row>
    <row r="159" ht="21.0" customHeight="1">
      <c r="A159" s="540"/>
      <c r="B159" s="541"/>
      <c r="C159" s="541"/>
      <c r="D159" s="541"/>
      <c r="E159" s="541"/>
      <c r="F159" s="549"/>
      <c r="G159" s="549"/>
      <c r="H159" s="541"/>
      <c r="I159" s="544"/>
      <c r="J159" s="544"/>
      <c r="K159" s="543"/>
      <c r="L159" s="543"/>
      <c r="M159" s="543"/>
      <c r="N159" s="543"/>
      <c r="O159" s="540"/>
      <c r="P159" s="540"/>
      <c r="Q159" s="540"/>
      <c r="R159" s="543"/>
      <c r="S159" s="543"/>
      <c r="T159" s="543"/>
      <c r="U159" s="543"/>
      <c r="V159" s="547"/>
      <c r="W159" s="543"/>
      <c r="X159" s="540"/>
      <c r="Y159" s="540"/>
      <c r="Z159" s="540"/>
    </row>
    <row r="160" ht="21.0" customHeight="1">
      <c r="A160" s="540"/>
      <c r="B160" s="541"/>
      <c r="C160" s="541"/>
      <c r="D160" s="541"/>
      <c r="E160" s="541"/>
      <c r="F160" s="549"/>
      <c r="G160" s="549"/>
      <c r="H160" s="541"/>
      <c r="I160" s="544"/>
      <c r="J160" s="544"/>
      <c r="K160" s="543"/>
      <c r="L160" s="543"/>
      <c r="M160" s="543"/>
      <c r="N160" s="543"/>
      <c r="O160" s="540"/>
      <c r="P160" s="540"/>
      <c r="Q160" s="540"/>
      <c r="R160" s="543"/>
      <c r="S160" s="543"/>
      <c r="T160" s="543"/>
      <c r="U160" s="543"/>
      <c r="V160" s="547"/>
      <c r="W160" s="543"/>
      <c r="X160" s="540"/>
      <c r="Y160" s="540"/>
      <c r="Z160" s="540"/>
    </row>
    <row r="161" ht="21.0" customHeight="1">
      <c r="A161" s="540"/>
      <c r="B161" s="541"/>
      <c r="C161" s="541"/>
      <c r="D161" s="541"/>
      <c r="E161" s="541"/>
      <c r="F161" s="549"/>
      <c r="G161" s="549"/>
      <c r="H161" s="541"/>
      <c r="I161" s="544"/>
      <c r="J161" s="544"/>
      <c r="K161" s="543"/>
      <c r="L161" s="543"/>
      <c r="M161" s="543"/>
      <c r="N161" s="543"/>
      <c r="O161" s="540"/>
      <c r="P161" s="540"/>
      <c r="Q161" s="540"/>
      <c r="R161" s="543"/>
      <c r="S161" s="543"/>
      <c r="T161" s="543"/>
      <c r="U161" s="543"/>
      <c r="V161" s="547"/>
      <c r="W161" s="543"/>
      <c r="X161" s="540"/>
      <c r="Y161" s="540"/>
      <c r="Z161" s="540"/>
    </row>
    <row r="162" ht="21.0" customHeight="1">
      <c r="A162" s="540"/>
      <c r="B162" s="541"/>
      <c r="C162" s="541"/>
      <c r="D162" s="541"/>
      <c r="E162" s="541"/>
      <c r="F162" s="549"/>
      <c r="G162" s="549"/>
      <c r="H162" s="541"/>
      <c r="I162" s="544"/>
      <c r="J162" s="544"/>
      <c r="K162" s="543"/>
      <c r="L162" s="543"/>
      <c r="M162" s="543"/>
      <c r="N162" s="543"/>
      <c r="O162" s="540"/>
      <c r="P162" s="540"/>
      <c r="Q162" s="540"/>
      <c r="R162" s="543"/>
      <c r="S162" s="543"/>
      <c r="T162" s="543"/>
      <c r="U162" s="543"/>
      <c r="V162" s="547"/>
      <c r="W162" s="543"/>
      <c r="X162" s="540"/>
      <c r="Y162" s="540"/>
      <c r="Z162" s="540"/>
    </row>
    <row r="163" ht="21.0" customHeight="1">
      <c r="A163" s="540"/>
      <c r="B163" s="541"/>
      <c r="C163" s="541"/>
      <c r="D163" s="541"/>
      <c r="E163" s="541"/>
      <c r="F163" s="549"/>
      <c r="G163" s="549"/>
      <c r="H163" s="541"/>
      <c r="I163" s="544"/>
      <c r="J163" s="544"/>
      <c r="K163" s="543"/>
      <c r="L163" s="543"/>
      <c r="M163" s="543"/>
      <c r="N163" s="543"/>
      <c r="O163" s="540"/>
      <c r="P163" s="540"/>
      <c r="Q163" s="540"/>
      <c r="R163" s="543"/>
      <c r="S163" s="543"/>
      <c r="T163" s="543"/>
      <c r="U163" s="543"/>
      <c r="V163" s="547"/>
      <c r="W163" s="543"/>
      <c r="X163" s="540"/>
      <c r="Y163" s="540"/>
      <c r="Z163" s="540"/>
    </row>
    <row r="164" ht="21.0" customHeight="1">
      <c r="A164" s="540"/>
      <c r="B164" s="541"/>
      <c r="C164" s="541"/>
      <c r="D164" s="541"/>
      <c r="E164" s="541"/>
      <c r="F164" s="549"/>
      <c r="G164" s="549"/>
      <c r="H164" s="541"/>
      <c r="I164" s="544"/>
      <c r="J164" s="544"/>
      <c r="K164" s="543"/>
      <c r="L164" s="543"/>
      <c r="M164" s="543"/>
      <c r="N164" s="543"/>
      <c r="O164" s="540"/>
      <c r="P164" s="540"/>
      <c r="Q164" s="540"/>
      <c r="R164" s="543"/>
      <c r="S164" s="543"/>
      <c r="T164" s="543"/>
      <c r="U164" s="543"/>
      <c r="V164" s="547"/>
      <c r="W164" s="543"/>
      <c r="X164" s="540"/>
      <c r="Y164" s="540"/>
      <c r="Z164" s="540"/>
    </row>
    <row r="165" ht="21.0" customHeight="1">
      <c r="A165" s="540"/>
      <c r="B165" s="541"/>
      <c r="C165" s="541"/>
      <c r="D165" s="541"/>
      <c r="E165" s="541"/>
      <c r="F165" s="549"/>
      <c r="G165" s="549"/>
      <c r="H165" s="541"/>
      <c r="I165" s="544"/>
      <c r="J165" s="544"/>
      <c r="K165" s="543"/>
      <c r="L165" s="543"/>
      <c r="M165" s="543"/>
      <c r="N165" s="543"/>
      <c r="O165" s="540"/>
      <c r="P165" s="540"/>
      <c r="Q165" s="540"/>
      <c r="R165" s="543"/>
      <c r="S165" s="543"/>
      <c r="T165" s="543"/>
      <c r="U165" s="543"/>
      <c r="V165" s="547"/>
      <c r="W165" s="543"/>
      <c r="X165" s="540"/>
      <c r="Y165" s="540"/>
      <c r="Z165" s="540"/>
    </row>
    <row r="166" ht="21.0" customHeight="1">
      <c r="A166" s="540"/>
      <c r="B166" s="541"/>
      <c r="C166" s="541"/>
      <c r="D166" s="541"/>
      <c r="E166" s="541"/>
      <c r="F166" s="549"/>
      <c r="G166" s="549"/>
      <c r="H166" s="541"/>
      <c r="I166" s="544"/>
      <c r="J166" s="544"/>
      <c r="K166" s="543"/>
      <c r="L166" s="543"/>
      <c r="M166" s="543"/>
      <c r="N166" s="543"/>
      <c r="O166" s="540"/>
      <c r="P166" s="540"/>
      <c r="Q166" s="540"/>
      <c r="R166" s="543"/>
      <c r="S166" s="543"/>
      <c r="T166" s="543"/>
      <c r="U166" s="543"/>
      <c r="V166" s="547"/>
      <c r="W166" s="543"/>
      <c r="X166" s="540"/>
      <c r="Y166" s="540"/>
      <c r="Z166" s="540"/>
    </row>
    <row r="167" ht="21.0" customHeight="1">
      <c r="A167" s="540"/>
      <c r="B167" s="541"/>
      <c r="C167" s="541"/>
      <c r="D167" s="541"/>
      <c r="E167" s="541"/>
      <c r="F167" s="549"/>
      <c r="G167" s="549"/>
      <c r="H167" s="541"/>
      <c r="I167" s="544"/>
      <c r="J167" s="544"/>
      <c r="K167" s="543"/>
      <c r="L167" s="543"/>
      <c r="M167" s="543"/>
      <c r="N167" s="543"/>
      <c r="O167" s="540"/>
      <c r="P167" s="540"/>
      <c r="Q167" s="540"/>
      <c r="R167" s="543"/>
      <c r="S167" s="543"/>
      <c r="T167" s="543"/>
      <c r="U167" s="543"/>
      <c r="V167" s="547"/>
      <c r="W167" s="543"/>
      <c r="X167" s="540"/>
      <c r="Y167" s="540"/>
      <c r="Z167" s="540"/>
    </row>
    <row r="168" ht="21.0" customHeight="1">
      <c r="A168" s="540"/>
      <c r="B168" s="541"/>
      <c r="C168" s="541"/>
      <c r="D168" s="541"/>
      <c r="E168" s="541"/>
      <c r="F168" s="549"/>
      <c r="G168" s="549"/>
      <c r="H168" s="541"/>
      <c r="I168" s="544"/>
      <c r="J168" s="544"/>
      <c r="K168" s="543"/>
      <c r="L168" s="543"/>
      <c r="M168" s="543"/>
      <c r="N168" s="543"/>
      <c r="O168" s="540"/>
      <c r="P168" s="540"/>
      <c r="Q168" s="540"/>
      <c r="R168" s="543"/>
      <c r="S168" s="543"/>
      <c r="T168" s="543"/>
      <c r="U168" s="543"/>
      <c r="V168" s="547"/>
      <c r="W168" s="543"/>
      <c r="X168" s="540"/>
      <c r="Y168" s="540"/>
      <c r="Z168" s="540"/>
    </row>
    <row r="169" ht="21.0" customHeight="1">
      <c r="A169" s="540"/>
      <c r="B169" s="541"/>
      <c r="C169" s="541"/>
      <c r="D169" s="541"/>
      <c r="E169" s="541"/>
      <c r="F169" s="549"/>
      <c r="G169" s="549"/>
      <c r="H169" s="541"/>
      <c r="I169" s="544"/>
      <c r="J169" s="544"/>
      <c r="K169" s="543"/>
      <c r="L169" s="543"/>
      <c r="M169" s="543"/>
      <c r="N169" s="543"/>
      <c r="O169" s="540"/>
      <c r="P169" s="540"/>
      <c r="Q169" s="540"/>
      <c r="R169" s="543"/>
      <c r="S169" s="543"/>
      <c r="T169" s="543"/>
      <c r="U169" s="543"/>
      <c r="V169" s="547"/>
      <c r="W169" s="543"/>
      <c r="X169" s="540"/>
      <c r="Y169" s="540"/>
      <c r="Z169" s="540"/>
    </row>
    <row r="170" ht="21.0" customHeight="1">
      <c r="A170" s="540"/>
      <c r="B170" s="541"/>
      <c r="C170" s="541"/>
      <c r="D170" s="541"/>
      <c r="E170" s="541"/>
      <c r="F170" s="549"/>
      <c r="G170" s="549"/>
      <c r="H170" s="541"/>
      <c r="I170" s="544"/>
      <c r="J170" s="544"/>
      <c r="K170" s="543"/>
      <c r="L170" s="543"/>
      <c r="M170" s="543"/>
      <c r="N170" s="543"/>
      <c r="O170" s="540"/>
      <c r="P170" s="540"/>
      <c r="Q170" s="540"/>
      <c r="R170" s="543"/>
      <c r="S170" s="543"/>
      <c r="T170" s="543"/>
      <c r="U170" s="543"/>
      <c r="V170" s="547"/>
      <c r="W170" s="543"/>
      <c r="X170" s="540"/>
      <c r="Y170" s="540"/>
      <c r="Z170" s="540"/>
    </row>
    <row r="171" ht="21.0" customHeight="1">
      <c r="A171" s="540"/>
      <c r="B171" s="541"/>
      <c r="C171" s="541"/>
      <c r="D171" s="541"/>
      <c r="E171" s="541"/>
      <c r="F171" s="549"/>
      <c r="G171" s="549"/>
      <c r="H171" s="541"/>
      <c r="I171" s="544"/>
      <c r="J171" s="544"/>
      <c r="K171" s="543"/>
      <c r="L171" s="543"/>
      <c r="M171" s="543"/>
      <c r="N171" s="543"/>
      <c r="O171" s="540"/>
      <c r="P171" s="540"/>
      <c r="Q171" s="540"/>
      <c r="R171" s="543"/>
      <c r="S171" s="543"/>
      <c r="T171" s="543"/>
      <c r="U171" s="543"/>
      <c r="V171" s="547"/>
      <c r="W171" s="543"/>
      <c r="X171" s="540"/>
      <c r="Y171" s="540"/>
      <c r="Z171" s="540"/>
    </row>
    <row r="172" ht="21.0" customHeight="1">
      <c r="A172" s="540"/>
      <c r="B172" s="541"/>
      <c r="C172" s="541"/>
      <c r="D172" s="541"/>
      <c r="E172" s="541"/>
      <c r="F172" s="549"/>
      <c r="G172" s="549"/>
      <c r="H172" s="541"/>
      <c r="I172" s="544"/>
      <c r="J172" s="544"/>
      <c r="K172" s="543"/>
      <c r="L172" s="543"/>
      <c r="M172" s="543"/>
      <c r="N172" s="543"/>
      <c r="O172" s="540"/>
      <c r="P172" s="540"/>
      <c r="Q172" s="540"/>
      <c r="R172" s="543"/>
      <c r="S172" s="543"/>
      <c r="T172" s="543"/>
      <c r="U172" s="543"/>
      <c r="V172" s="547"/>
      <c r="W172" s="543"/>
      <c r="X172" s="540"/>
      <c r="Y172" s="540"/>
      <c r="Z172" s="540"/>
    </row>
    <row r="173" ht="21.0" customHeight="1">
      <c r="A173" s="540"/>
      <c r="B173" s="541"/>
      <c r="C173" s="541"/>
      <c r="D173" s="541"/>
      <c r="E173" s="541"/>
      <c r="F173" s="549"/>
      <c r="G173" s="549"/>
      <c r="H173" s="541"/>
      <c r="I173" s="544"/>
      <c r="J173" s="544"/>
      <c r="K173" s="543"/>
      <c r="L173" s="543"/>
      <c r="M173" s="543"/>
      <c r="N173" s="543"/>
      <c r="O173" s="540"/>
      <c r="P173" s="540"/>
      <c r="Q173" s="540"/>
      <c r="R173" s="543"/>
      <c r="S173" s="543"/>
      <c r="T173" s="543"/>
      <c r="U173" s="543"/>
      <c r="V173" s="547"/>
      <c r="W173" s="543"/>
      <c r="X173" s="540"/>
      <c r="Y173" s="540"/>
      <c r="Z173" s="540"/>
    </row>
    <row r="174" ht="21.0" customHeight="1">
      <c r="A174" s="540"/>
      <c r="B174" s="541"/>
      <c r="C174" s="541"/>
      <c r="D174" s="541"/>
      <c r="E174" s="541"/>
      <c r="F174" s="549"/>
      <c r="G174" s="549"/>
      <c r="H174" s="541"/>
      <c r="I174" s="544"/>
      <c r="J174" s="544"/>
      <c r="K174" s="543"/>
      <c r="L174" s="543"/>
      <c r="M174" s="543"/>
      <c r="N174" s="543"/>
      <c r="O174" s="540"/>
      <c r="P174" s="540"/>
      <c r="Q174" s="540"/>
      <c r="R174" s="543"/>
      <c r="S174" s="543"/>
      <c r="T174" s="543"/>
      <c r="U174" s="543"/>
      <c r="V174" s="547"/>
      <c r="W174" s="543"/>
      <c r="X174" s="540"/>
      <c r="Y174" s="540"/>
      <c r="Z174" s="540"/>
    </row>
    <row r="175" ht="21.0" customHeight="1">
      <c r="A175" s="540"/>
      <c r="B175" s="541"/>
      <c r="C175" s="541"/>
      <c r="D175" s="541"/>
      <c r="E175" s="541"/>
      <c r="F175" s="549"/>
      <c r="G175" s="549"/>
      <c r="H175" s="541"/>
      <c r="I175" s="544"/>
      <c r="J175" s="544"/>
      <c r="K175" s="543"/>
      <c r="L175" s="543"/>
      <c r="M175" s="543"/>
      <c r="N175" s="543"/>
      <c r="O175" s="540"/>
      <c r="P175" s="540"/>
      <c r="Q175" s="540"/>
      <c r="R175" s="543"/>
      <c r="S175" s="543"/>
      <c r="T175" s="543"/>
      <c r="U175" s="543"/>
      <c r="V175" s="547"/>
      <c r="W175" s="543"/>
      <c r="X175" s="540"/>
      <c r="Y175" s="540"/>
      <c r="Z175" s="540"/>
    </row>
    <row r="176" ht="21.0" customHeight="1">
      <c r="A176" s="540"/>
      <c r="B176" s="541"/>
      <c r="C176" s="541"/>
      <c r="D176" s="541"/>
      <c r="E176" s="541"/>
      <c r="F176" s="549"/>
      <c r="G176" s="549"/>
      <c r="H176" s="541"/>
      <c r="I176" s="544"/>
      <c r="J176" s="544"/>
      <c r="K176" s="543"/>
      <c r="L176" s="543"/>
      <c r="M176" s="543"/>
      <c r="N176" s="543"/>
      <c r="O176" s="540"/>
      <c r="P176" s="540"/>
      <c r="Q176" s="540"/>
      <c r="R176" s="543"/>
      <c r="S176" s="543"/>
      <c r="T176" s="543"/>
      <c r="U176" s="543"/>
      <c r="V176" s="547"/>
      <c r="W176" s="543"/>
      <c r="X176" s="540"/>
      <c r="Y176" s="540"/>
      <c r="Z176" s="540"/>
    </row>
    <row r="177" ht="21.0" customHeight="1">
      <c r="A177" s="540"/>
      <c r="B177" s="541"/>
      <c r="C177" s="541"/>
      <c r="D177" s="541"/>
      <c r="E177" s="541"/>
      <c r="F177" s="549"/>
      <c r="G177" s="549"/>
      <c r="H177" s="541"/>
      <c r="I177" s="544"/>
      <c r="J177" s="544"/>
      <c r="K177" s="543"/>
      <c r="L177" s="543"/>
      <c r="M177" s="543"/>
      <c r="N177" s="543"/>
      <c r="O177" s="540"/>
      <c r="P177" s="540"/>
      <c r="Q177" s="540"/>
      <c r="R177" s="543"/>
      <c r="S177" s="543"/>
      <c r="T177" s="543"/>
      <c r="U177" s="543"/>
      <c r="V177" s="547"/>
      <c r="W177" s="543"/>
      <c r="X177" s="540"/>
      <c r="Y177" s="540"/>
      <c r="Z177" s="540"/>
    </row>
    <row r="178" ht="21.0" customHeight="1">
      <c r="A178" s="540"/>
      <c r="B178" s="541"/>
      <c r="C178" s="541"/>
      <c r="D178" s="541"/>
      <c r="E178" s="541"/>
      <c r="F178" s="549"/>
      <c r="G178" s="549"/>
      <c r="H178" s="541"/>
      <c r="I178" s="544"/>
      <c r="J178" s="544"/>
      <c r="K178" s="543"/>
      <c r="L178" s="543"/>
      <c r="M178" s="543"/>
      <c r="N178" s="543"/>
      <c r="O178" s="540"/>
      <c r="P178" s="540"/>
      <c r="Q178" s="540"/>
      <c r="R178" s="543"/>
      <c r="S178" s="543"/>
      <c r="T178" s="543"/>
      <c r="U178" s="543"/>
      <c r="V178" s="547"/>
      <c r="W178" s="543"/>
      <c r="X178" s="540"/>
      <c r="Y178" s="540"/>
      <c r="Z178" s="540"/>
    </row>
    <row r="179" ht="21.0" customHeight="1">
      <c r="A179" s="540"/>
      <c r="B179" s="541"/>
      <c r="C179" s="541"/>
      <c r="D179" s="541"/>
      <c r="E179" s="541"/>
      <c r="F179" s="549"/>
      <c r="G179" s="549"/>
      <c r="H179" s="541"/>
      <c r="I179" s="544"/>
      <c r="J179" s="544"/>
      <c r="K179" s="543"/>
      <c r="L179" s="543"/>
      <c r="M179" s="543"/>
      <c r="N179" s="543"/>
      <c r="O179" s="540"/>
      <c r="P179" s="540"/>
      <c r="Q179" s="540"/>
      <c r="R179" s="543"/>
      <c r="S179" s="543"/>
      <c r="T179" s="543"/>
      <c r="U179" s="543"/>
      <c r="V179" s="547"/>
      <c r="W179" s="543"/>
      <c r="X179" s="540"/>
      <c r="Y179" s="540"/>
      <c r="Z179" s="540"/>
    </row>
    <row r="180" ht="21.0" customHeight="1">
      <c r="A180" s="540"/>
      <c r="B180" s="541"/>
      <c r="C180" s="541"/>
      <c r="D180" s="541"/>
      <c r="E180" s="541"/>
      <c r="F180" s="549"/>
      <c r="G180" s="549"/>
      <c r="H180" s="541"/>
      <c r="I180" s="544"/>
      <c r="J180" s="544"/>
      <c r="K180" s="543"/>
      <c r="L180" s="543"/>
      <c r="M180" s="543"/>
      <c r="N180" s="543"/>
      <c r="O180" s="540"/>
      <c r="P180" s="540"/>
      <c r="Q180" s="540"/>
      <c r="R180" s="543"/>
      <c r="S180" s="543"/>
      <c r="T180" s="543"/>
      <c r="U180" s="543"/>
      <c r="V180" s="547"/>
      <c r="W180" s="543"/>
      <c r="X180" s="540"/>
      <c r="Y180" s="540"/>
      <c r="Z180" s="540"/>
    </row>
    <row r="181" ht="21.0" customHeight="1">
      <c r="A181" s="540"/>
      <c r="B181" s="541"/>
      <c r="C181" s="541"/>
      <c r="D181" s="541"/>
      <c r="E181" s="541"/>
      <c r="F181" s="549"/>
      <c r="G181" s="549"/>
      <c r="H181" s="541"/>
      <c r="I181" s="544"/>
      <c r="J181" s="544"/>
      <c r="K181" s="543"/>
      <c r="L181" s="543"/>
      <c r="M181" s="543"/>
      <c r="N181" s="543"/>
      <c r="O181" s="540"/>
      <c r="P181" s="540"/>
      <c r="Q181" s="540"/>
      <c r="R181" s="543"/>
      <c r="S181" s="543"/>
      <c r="T181" s="543"/>
      <c r="U181" s="543"/>
      <c r="V181" s="547"/>
      <c r="W181" s="543"/>
      <c r="X181" s="540"/>
      <c r="Y181" s="540"/>
      <c r="Z181" s="540"/>
    </row>
    <row r="182" ht="21.0" customHeight="1">
      <c r="A182" s="540"/>
      <c r="B182" s="541"/>
      <c r="C182" s="541"/>
      <c r="D182" s="541"/>
      <c r="E182" s="541"/>
      <c r="F182" s="549"/>
      <c r="G182" s="549"/>
      <c r="H182" s="541"/>
      <c r="I182" s="544"/>
      <c r="J182" s="544"/>
      <c r="K182" s="543"/>
      <c r="L182" s="543"/>
      <c r="M182" s="543"/>
      <c r="N182" s="543"/>
      <c r="O182" s="540"/>
      <c r="P182" s="540"/>
      <c r="Q182" s="540"/>
      <c r="R182" s="543"/>
      <c r="S182" s="543"/>
      <c r="T182" s="543"/>
      <c r="U182" s="543"/>
      <c r="V182" s="547"/>
      <c r="W182" s="543"/>
      <c r="X182" s="540"/>
      <c r="Y182" s="540"/>
      <c r="Z182" s="540"/>
    </row>
    <row r="183" ht="21.0" customHeight="1">
      <c r="A183" s="540"/>
      <c r="B183" s="541"/>
      <c r="C183" s="541"/>
      <c r="D183" s="541"/>
      <c r="E183" s="541"/>
      <c r="F183" s="549"/>
      <c r="G183" s="549"/>
      <c r="H183" s="541"/>
      <c r="I183" s="544"/>
      <c r="J183" s="544"/>
      <c r="K183" s="543"/>
      <c r="L183" s="543"/>
      <c r="M183" s="543"/>
      <c r="N183" s="543"/>
      <c r="O183" s="540"/>
      <c r="P183" s="540"/>
      <c r="Q183" s="540"/>
      <c r="R183" s="543"/>
      <c r="S183" s="543"/>
      <c r="T183" s="543"/>
      <c r="U183" s="543"/>
      <c r="V183" s="547"/>
      <c r="W183" s="543"/>
      <c r="X183" s="540"/>
      <c r="Y183" s="540"/>
      <c r="Z183" s="540"/>
    </row>
    <row r="184" ht="21.0" customHeight="1">
      <c r="A184" s="540"/>
      <c r="B184" s="541"/>
      <c r="C184" s="541"/>
      <c r="D184" s="541"/>
      <c r="E184" s="541"/>
      <c r="F184" s="549"/>
      <c r="G184" s="549"/>
      <c r="H184" s="541"/>
      <c r="I184" s="544"/>
      <c r="J184" s="544"/>
      <c r="K184" s="543"/>
      <c r="L184" s="543"/>
      <c r="M184" s="543"/>
      <c r="N184" s="543"/>
      <c r="O184" s="540"/>
      <c r="P184" s="540"/>
      <c r="Q184" s="540"/>
      <c r="R184" s="543"/>
      <c r="S184" s="543"/>
      <c r="T184" s="543"/>
      <c r="U184" s="543"/>
      <c r="V184" s="547"/>
      <c r="W184" s="543"/>
      <c r="X184" s="540"/>
      <c r="Y184" s="540"/>
      <c r="Z184" s="540"/>
    </row>
    <row r="185" ht="21.0" customHeight="1">
      <c r="A185" s="540"/>
      <c r="B185" s="541"/>
      <c r="C185" s="541"/>
      <c r="D185" s="541"/>
      <c r="E185" s="541"/>
      <c r="F185" s="549"/>
      <c r="G185" s="549"/>
      <c r="H185" s="541"/>
      <c r="I185" s="544"/>
      <c r="J185" s="544"/>
      <c r="K185" s="543"/>
      <c r="L185" s="543"/>
      <c r="M185" s="543"/>
      <c r="N185" s="543"/>
      <c r="O185" s="540"/>
      <c r="P185" s="540"/>
      <c r="Q185" s="540"/>
      <c r="R185" s="543"/>
      <c r="S185" s="543"/>
      <c r="T185" s="543"/>
      <c r="U185" s="543"/>
      <c r="V185" s="547"/>
      <c r="W185" s="543"/>
      <c r="X185" s="540"/>
      <c r="Y185" s="540"/>
      <c r="Z185" s="540"/>
    </row>
    <row r="186" ht="21.0" customHeight="1">
      <c r="A186" s="540"/>
      <c r="B186" s="541"/>
      <c r="C186" s="541"/>
      <c r="D186" s="541"/>
      <c r="E186" s="541"/>
      <c r="F186" s="549"/>
      <c r="G186" s="549"/>
      <c r="H186" s="541"/>
      <c r="I186" s="544"/>
      <c r="J186" s="544"/>
      <c r="K186" s="543"/>
      <c r="L186" s="543"/>
      <c r="M186" s="543"/>
      <c r="N186" s="543"/>
      <c r="O186" s="540"/>
      <c r="P186" s="540"/>
      <c r="Q186" s="540"/>
      <c r="R186" s="543"/>
      <c r="S186" s="543"/>
      <c r="T186" s="543"/>
      <c r="U186" s="543"/>
      <c r="V186" s="547"/>
      <c r="W186" s="543"/>
      <c r="X186" s="540"/>
      <c r="Y186" s="540"/>
      <c r="Z186" s="540"/>
    </row>
    <row r="187" ht="21.0" customHeight="1">
      <c r="A187" s="540"/>
      <c r="B187" s="541"/>
      <c r="C187" s="541"/>
      <c r="D187" s="541"/>
      <c r="E187" s="541"/>
      <c r="F187" s="549"/>
      <c r="G187" s="549"/>
      <c r="H187" s="541"/>
      <c r="I187" s="544"/>
      <c r="J187" s="544"/>
      <c r="K187" s="543"/>
      <c r="L187" s="543"/>
      <c r="M187" s="543"/>
      <c r="N187" s="543"/>
      <c r="O187" s="540"/>
      <c r="P187" s="540"/>
      <c r="Q187" s="540"/>
      <c r="R187" s="543"/>
      <c r="S187" s="543"/>
      <c r="T187" s="543"/>
      <c r="U187" s="543"/>
      <c r="V187" s="547"/>
      <c r="W187" s="543"/>
      <c r="X187" s="540"/>
      <c r="Y187" s="540"/>
      <c r="Z187" s="540"/>
    </row>
    <row r="188" ht="21.0" customHeight="1">
      <c r="A188" s="540"/>
      <c r="B188" s="541"/>
      <c r="C188" s="541"/>
      <c r="D188" s="541"/>
      <c r="E188" s="541"/>
      <c r="F188" s="549"/>
      <c r="G188" s="549"/>
      <c r="H188" s="541"/>
      <c r="I188" s="544"/>
      <c r="J188" s="544"/>
      <c r="K188" s="543"/>
      <c r="L188" s="543"/>
      <c r="M188" s="543"/>
      <c r="N188" s="543"/>
      <c r="O188" s="540"/>
      <c r="P188" s="540"/>
      <c r="Q188" s="540"/>
      <c r="R188" s="543"/>
      <c r="S188" s="543"/>
      <c r="T188" s="543"/>
      <c r="U188" s="543"/>
      <c r="V188" s="547"/>
      <c r="W188" s="543"/>
      <c r="X188" s="540"/>
      <c r="Y188" s="540"/>
      <c r="Z188" s="540"/>
    </row>
    <row r="189" ht="21.0" customHeight="1">
      <c r="A189" s="540"/>
      <c r="B189" s="541"/>
      <c r="C189" s="541"/>
      <c r="D189" s="541"/>
      <c r="E189" s="541"/>
      <c r="F189" s="549"/>
      <c r="G189" s="549"/>
      <c r="H189" s="541"/>
      <c r="I189" s="544"/>
      <c r="J189" s="544"/>
      <c r="K189" s="543"/>
      <c r="L189" s="543"/>
      <c r="M189" s="543"/>
      <c r="N189" s="543"/>
      <c r="O189" s="540"/>
      <c r="P189" s="540"/>
      <c r="Q189" s="540"/>
      <c r="R189" s="543"/>
      <c r="S189" s="543"/>
      <c r="T189" s="543"/>
      <c r="U189" s="543"/>
      <c r="V189" s="547"/>
      <c r="W189" s="543"/>
      <c r="X189" s="540"/>
      <c r="Y189" s="540"/>
      <c r="Z189" s="540"/>
    </row>
    <row r="190" ht="21.0" customHeight="1">
      <c r="A190" s="540"/>
      <c r="B190" s="541"/>
      <c r="C190" s="541"/>
      <c r="D190" s="541"/>
      <c r="E190" s="541"/>
      <c r="F190" s="549"/>
      <c r="G190" s="549"/>
      <c r="H190" s="541"/>
      <c r="I190" s="544"/>
      <c r="J190" s="544"/>
      <c r="K190" s="543"/>
      <c r="L190" s="543"/>
      <c r="M190" s="543"/>
      <c r="N190" s="543"/>
      <c r="O190" s="540"/>
      <c r="P190" s="540"/>
      <c r="Q190" s="540"/>
      <c r="R190" s="543"/>
      <c r="S190" s="543"/>
      <c r="T190" s="543"/>
      <c r="U190" s="543"/>
      <c r="V190" s="547"/>
      <c r="W190" s="543"/>
      <c r="X190" s="540"/>
      <c r="Y190" s="540"/>
      <c r="Z190" s="540"/>
    </row>
    <row r="191" ht="21.0" customHeight="1">
      <c r="A191" s="540"/>
      <c r="B191" s="541"/>
      <c r="C191" s="541"/>
      <c r="D191" s="541"/>
      <c r="E191" s="541"/>
      <c r="F191" s="549"/>
      <c r="G191" s="549"/>
      <c r="H191" s="541"/>
      <c r="I191" s="544"/>
      <c r="J191" s="544"/>
      <c r="K191" s="543"/>
      <c r="L191" s="543"/>
      <c r="M191" s="543"/>
      <c r="N191" s="543"/>
      <c r="O191" s="540"/>
      <c r="P191" s="540"/>
      <c r="Q191" s="540"/>
      <c r="R191" s="543"/>
      <c r="S191" s="543"/>
      <c r="T191" s="543"/>
      <c r="U191" s="543"/>
      <c r="V191" s="547"/>
      <c r="W191" s="543"/>
      <c r="X191" s="540"/>
      <c r="Y191" s="540"/>
      <c r="Z191" s="540"/>
    </row>
    <row r="192" ht="21.0" customHeight="1">
      <c r="A192" s="540"/>
      <c r="B192" s="541"/>
      <c r="C192" s="541"/>
      <c r="D192" s="541"/>
      <c r="E192" s="541"/>
      <c r="F192" s="549"/>
      <c r="G192" s="549"/>
      <c r="H192" s="541"/>
      <c r="I192" s="544"/>
      <c r="J192" s="544"/>
      <c r="K192" s="543"/>
      <c r="L192" s="543"/>
      <c r="M192" s="543"/>
      <c r="N192" s="543"/>
      <c r="O192" s="540"/>
      <c r="P192" s="540"/>
      <c r="Q192" s="540"/>
      <c r="R192" s="543"/>
      <c r="S192" s="543"/>
      <c r="T192" s="543"/>
      <c r="U192" s="543"/>
      <c r="V192" s="547"/>
      <c r="W192" s="543"/>
      <c r="X192" s="540"/>
      <c r="Y192" s="540"/>
      <c r="Z192" s="540"/>
    </row>
    <row r="193" ht="21.0" customHeight="1">
      <c r="A193" s="540"/>
      <c r="B193" s="541"/>
      <c r="C193" s="541"/>
      <c r="D193" s="541"/>
      <c r="E193" s="541"/>
      <c r="F193" s="549"/>
      <c r="G193" s="549"/>
      <c r="H193" s="541"/>
      <c r="I193" s="544"/>
      <c r="J193" s="544"/>
      <c r="K193" s="543"/>
      <c r="L193" s="543"/>
      <c r="M193" s="543"/>
      <c r="N193" s="543"/>
      <c r="O193" s="540"/>
      <c r="P193" s="540"/>
      <c r="Q193" s="540"/>
      <c r="R193" s="543"/>
      <c r="S193" s="543"/>
      <c r="T193" s="543"/>
      <c r="U193" s="543"/>
      <c r="V193" s="547"/>
      <c r="W193" s="543"/>
      <c r="X193" s="540"/>
      <c r="Y193" s="540"/>
      <c r="Z193" s="540"/>
    </row>
    <row r="194" ht="21.0" customHeight="1">
      <c r="A194" s="540"/>
      <c r="B194" s="541"/>
      <c r="C194" s="541"/>
      <c r="D194" s="541"/>
      <c r="E194" s="541"/>
      <c r="F194" s="549"/>
      <c r="G194" s="549"/>
      <c r="H194" s="541"/>
      <c r="I194" s="544"/>
      <c r="J194" s="544"/>
      <c r="K194" s="543"/>
      <c r="L194" s="543"/>
      <c r="M194" s="543"/>
      <c r="N194" s="543"/>
      <c r="O194" s="540"/>
      <c r="P194" s="540"/>
      <c r="Q194" s="540"/>
      <c r="R194" s="543"/>
      <c r="S194" s="543"/>
      <c r="T194" s="543"/>
      <c r="U194" s="543"/>
      <c r="V194" s="547"/>
      <c r="W194" s="543"/>
      <c r="X194" s="540"/>
      <c r="Y194" s="540"/>
      <c r="Z194" s="540"/>
    </row>
    <row r="195" ht="21.0" customHeight="1">
      <c r="A195" s="540"/>
      <c r="B195" s="541"/>
      <c r="C195" s="541"/>
      <c r="D195" s="541"/>
      <c r="E195" s="541"/>
      <c r="F195" s="549"/>
      <c r="G195" s="549"/>
      <c r="H195" s="541"/>
      <c r="I195" s="544"/>
      <c r="J195" s="544"/>
      <c r="K195" s="543"/>
      <c r="L195" s="543"/>
      <c r="M195" s="543"/>
      <c r="N195" s="543"/>
      <c r="O195" s="540"/>
      <c r="P195" s="540"/>
      <c r="Q195" s="540"/>
      <c r="R195" s="543"/>
      <c r="S195" s="543"/>
      <c r="T195" s="543"/>
      <c r="U195" s="543"/>
      <c r="V195" s="547"/>
      <c r="W195" s="543"/>
      <c r="X195" s="540"/>
      <c r="Y195" s="540"/>
      <c r="Z195" s="540"/>
    </row>
    <row r="196" ht="21.0" customHeight="1">
      <c r="A196" s="540"/>
      <c r="B196" s="541"/>
      <c r="C196" s="541"/>
      <c r="D196" s="541"/>
      <c r="E196" s="541"/>
      <c r="F196" s="549"/>
      <c r="G196" s="549"/>
      <c r="H196" s="541"/>
      <c r="I196" s="544"/>
      <c r="J196" s="544"/>
      <c r="K196" s="543"/>
      <c r="L196" s="543"/>
      <c r="M196" s="543"/>
      <c r="N196" s="543"/>
      <c r="O196" s="540"/>
      <c r="P196" s="540"/>
      <c r="Q196" s="540"/>
      <c r="R196" s="543"/>
      <c r="S196" s="543"/>
      <c r="T196" s="543"/>
      <c r="U196" s="543"/>
      <c r="V196" s="547"/>
      <c r="W196" s="543"/>
      <c r="X196" s="540"/>
      <c r="Y196" s="540"/>
      <c r="Z196" s="540"/>
    </row>
    <row r="197" ht="21.0" customHeight="1">
      <c r="A197" s="540"/>
      <c r="B197" s="541"/>
      <c r="C197" s="541"/>
      <c r="D197" s="541"/>
      <c r="E197" s="541"/>
      <c r="F197" s="549"/>
      <c r="G197" s="549"/>
      <c r="H197" s="541"/>
      <c r="I197" s="544"/>
      <c r="J197" s="544"/>
      <c r="K197" s="543"/>
      <c r="L197" s="543"/>
      <c r="M197" s="543"/>
      <c r="N197" s="543"/>
      <c r="O197" s="540"/>
      <c r="P197" s="540"/>
      <c r="Q197" s="540"/>
      <c r="R197" s="543"/>
      <c r="S197" s="543"/>
      <c r="T197" s="543"/>
      <c r="U197" s="543"/>
      <c r="V197" s="547"/>
      <c r="W197" s="543"/>
      <c r="X197" s="540"/>
      <c r="Y197" s="540"/>
      <c r="Z197" s="540"/>
    </row>
    <row r="198" ht="21.0" customHeight="1">
      <c r="A198" s="540"/>
      <c r="B198" s="541"/>
      <c r="C198" s="541"/>
      <c r="D198" s="541"/>
      <c r="E198" s="541"/>
      <c r="F198" s="549"/>
      <c r="G198" s="549"/>
      <c r="H198" s="541"/>
      <c r="I198" s="544"/>
      <c r="J198" s="544"/>
      <c r="K198" s="543"/>
      <c r="L198" s="543"/>
      <c r="M198" s="543"/>
      <c r="N198" s="543"/>
      <c r="O198" s="540"/>
      <c r="P198" s="540"/>
      <c r="Q198" s="540"/>
      <c r="R198" s="543"/>
      <c r="S198" s="543"/>
      <c r="T198" s="543"/>
      <c r="U198" s="543"/>
      <c r="V198" s="547"/>
      <c r="W198" s="543"/>
      <c r="X198" s="540"/>
      <c r="Y198" s="540"/>
      <c r="Z198" s="540"/>
    </row>
    <row r="199" ht="21.0" customHeight="1">
      <c r="A199" s="540"/>
      <c r="B199" s="541"/>
      <c r="C199" s="541"/>
      <c r="D199" s="541"/>
      <c r="E199" s="541"/>
      <c r="F199" s="549"/>
      <c r="G199" s="549"/>
      <c r="H199" s="541"/>
      <c r="I199" s="544"/>
      <c r="J199" s="544"/>
      <c r="K199" s="543"/>
      <c r="L199" s="543"/>
      <c r="M199" s="543"/>
      <c r="N199" s="543"/>
      <c r="O199" s="540"/>
      <c r="P199" s="540"/>
      <c r="Q199" s="540"/>
      <c r="R199" s="543"/>
      <c r="S199" s="543"/>
      <c r="T199" s="543"/>
      <c r="U199" s="543"/>
      <c r="V199" s="547"/>
      <c r="W199" s="543"/>
      <c r="X199" s="540"/>
      <c r="Y199" s="540"/>
      <c r="Z199" s="540"/>
    </row>
    <row r="200" ht="21.0" customHeight="1">
      <c r="A200" s="540"/>
      <c r="B200" s="541"/>
      <c r="C200" s="541"/>
      <c r="D200" s="541"/>
      <c r="E200" s="541"/>
      <c r="F200" s="549"/>
      <c r="G200" s="549"/>
      <c r="H200" s="541"/>
      <c r="I200" s="544"/>
      <c r="J200" s="544"/>
      <c r="K200" s="543"/>
      <c r="L200" s="543"/>
      <c r="M200" s="543"/>
      <c r="N200" s="543"/>
      <c r="O200" s="540"/>
      <c r="P200" s="540"/>
      <c r="Q200" s="540"/>
      <c r="R200" s="543"/>
      <c r="S200" s="543"/>
      <c r="T200" s="543"/>
      <c r="U200" s="543"/>
      <c r="V200" s="547"/>
      <c r="W200" s="543"/>
      <c r="X200" s="540"/>
      <c r="Y200" s="540"/>
      <c r="Z200" s="540"/>
    </row>
    <row r="201" ht="21.0" customHeight="1">
      <c r="A201" s="540"/>
      <c r="B201" s="541"/>
      <c r="C201" s="541"/>
      <c r="D201" s="541"/>
      <c r="E201" s="541"/>
      <c r="F201" s="549"/>
      <c r="G201" s="549"/>
      <c r="H201" s="541"/>
      <c r="I201" s="544"/>
      <c r="J201" s="544"/>
      <c r="K201" s="543"/>
      <c r="L201" s="543"/>
      <c r="M201" s="543"/>
      <c r="N201" s="543"/>
      <c r="O201" s="540"/>
      <c r="P201" s="540"/>
      <c r="Q201" s="540"/>
      <c r="R201" s="543"/>
      <c r="S201" s="543"/>
      <c r="T201" s="543"/>
      <c r="U201" s="543"/>
      <c r="V201" s="547"/>
      <c r="W201" s="543"/>
      <c r="X201" s="540"/>
      <c r="Y201" s="540"/>
      <c r="Z201" s="540"/>
    </row>
    <row r="202" ht="21.0" customHeight="1">
      <c r="A202" s="540"/>
      <c r="B202" s="541"/>
      <c r="C202" s="541"/>
      <c r="D202" s="541"/>
      <c r="E202" s="541"/>
      <c r="F202" s="549"/>
      <c r="G202" s="549"/>
      <c r="H202" s="541"/>
      <c r="I202" s="544"/>
      <c r="J202" s="544"/>
      <c r="K202" s="543"/>
      <c r="L202" s="543"/>
      <c r="M202" s="543"/>
      <c r="N202" s="543"/>
      <c r="O202" s="540"/>
      <c r="P202" s="540"/>
      <c r="Q202" s="540"/>
      <c r="R202" s="543"/>
      <c r="S202" s="543"/>
      <c r="T202" s="543"/>
      <c r="U202" s="543"/>
      <c r="V202" s="547"/>
      <c r="W202" s="543"/>
      <c r="X202" s="540"/>
      <c r="Y202" s="540"/>
      <c r="Z202" s="540"/>
    </row>
    <row r="203" ht="21.0" customHeight="1">
      <c r="A203" s="540"/>
      <c r="B203" s="541"/>
      <c r="C203" s="541"/>
      <c r="D203" s="541"/>
      <c r="E203" s="541"/>
      <c r="F203" s="549"/>
      <c r="G203" s="549"/>
      <c r="H203" s="541"/>
      <c r="I203" s="544"/>
      <c r="J203" s="544"/>
      <c r="K203" s="543"/>
      <c r="L203" s="543"/>
      <c r="M203" s="543"/>
      <c r="N203" s="543"/>
      <c r="O203" s="540"/>
      <c r="P203" s="540"/>
      <c r="Q203" s="540"/>
      <c r="R203" s="543"/>
      <c r="S203" s="543"/>
      <c r="T203" s="543"/>
      <c r="U203" s="543"/>
      <c r="V203" s="547"/>
      <c r="W203" s="543"/>
      <c r="X203" s="540"/>
      <c r="Y203" s="540"/>
      <c r="Z203" s="540"/>
    </row>
    <row r="204" ht="21.0" customHeight="1">
      <c r="A204" s="540"/>
      <c r="B204" s="541"/>
      <c r="C204" s="541"/>
      <c r="D204" s="541"/>
      <c r="E204" s="541"/>
      <c r="F204" s="549"/>
      <c r="G204" s="549"/>
      <c r="H204" s="541"/>
      <c r="I204" s="544"/>
      <c r="J204" s="544"/>
      <c r="K204" s="543"/>
      <c r="L204" s="543"/>
      <c r="M204" s="543"/>
      <c r="N204" s="543"/>
      <c r="O204" s="540"/>
      <c r="P204" s="540"/>
      <c r="Q204" s="540"/>
      <c r="R204" s="543"/>
      <c r="S204" s="543"/>
      <c r="T204" s="543"/>
      <c r="U204" s="543"/>
      <c r="V204" s="547"/>
      <c r="W204" s="543"/>
      <c r="X204" s="540"/>
      <c r="Y204" s="540"/>
      <c r="Z204" s="540"/>
    </row>
    <row r="205" ht="21.0" customHeight="1">
      <c r="A205" s="540"/>
      <c r="B205" s="541"/>
      <c r="C205" s="541"/>
      <c r="D205" s="541"/>
      <c r="E205" s="541"/>
      <c r="F205" s="549"/>
      <c r="G205" s="549"/>
      <c r="H205" s="541"/>
      <c r="I205" s="544"/>
      <c r="J205" s="544"/>
      <c r="K205" s="543"/>
      <c r="L205" s="543"/>
      <c r="M205" s="543"/>
      <c r="N205" s="543"/>
      <c r="O205" s="540"/>
      <c r="P205" s="540"/>
      <c r="Q205" s="540"/>
      <c r="R205" s="543"/>
      <c r="S205" s="543"/>
      <c r="T205" s="543"/>
      <c r="U205" s="543"/>
      <c r="V205" s="547"/>
      <c r="W205" s="543"/>
      <c r="X205" s="540"/>
      <c r="Y205" s="540"/>
      <c r="Z205" s="540"/>
    </row>
    <row r="206" ht="21.0" customHeight="1">
      <c r="A206" s="540"/>
      <c r="B206" s="541"/>
      <c r="C206" s="541"/>
      <c r="D206" s="541"/>
      <c r="E206" s="541"/>
      <c r="F206" s="549"/>
      <c r="G206" s="549"/>
      <c r="H206" s="541"/>
      <c r="I206" s="544"/>
      <c r="J206" s="544"/>
      <c r="K206" s="543"/>
      <c r="L206" s="543"/>
      <c r="M206" s="543"/>
      <c r="N206" s="543"/>
      <c r="O206" s="540"/>
      <c r="P206" s="540"/>
      <c r="Q206" s="540"/>
      <c r="R206" s="543"/>
      <c r="S206" s="543"/>
      <c r="T206" s="543"/>
      <c r="U206" s="543"/>
      <c r="V206" s="547"/>
      <c r="W206" s="543"/>
      <c r="X206" s="540"/>
      <c r="Y206" s="540"/>
      <c r="Z206" s="540"/>
    </row>
    <row r="207" ht="21.0" customHeight="1">
      <c r="A207" s="540"/>
      <c r="B207" s="541"/>
      <c r="C207" s="541"/>
      <c r="D207" s="541"/>
      <c r="E207" s="541"/>
      <c r="F207" s="549"/>
      <c r="G207" s="549"/>
      <c r="H207" s="541"/>
      <c r="I207" s="544"/>
      <c r="J207" s="544"/>
      <c r="K207" s="543"/>
      <c r="L207" s="543"/>
      <c r="M207" s="543"/>
      <c r="N207" s="543"/>
      <c r="O207" s="540"/>
      <c r="P207" s="540"/>
      <c r="Q207" s="540"/>
      <c r="R207" s="543"/>
      <c r="S207" s="543"/>
      <c r="T207" s="543"/>
      <c r="U207" s="543"/>
      <c r="V207" s="547"/>
      <c r="W207" s="543"/>
      <c r="X207" s="540"/>
      <c r="Y207" s="540"/>
      <c r="Z207" s="540"/>
    </row>
    <row r="208" ht="21.0" customHeight="1">
      <c r="A208" s="540"/>
      <c r="B208" s="541"/>
      <c r="C208" s="541"/>
      <c r="D208" s="541"/>
      <c r="E208" s="541"/>
      <c r="F208" s="549"/>
      <c r="G208" s="549"/>
      <c r="H208" s="541"/>
      <c r="I208" s="544"/>
      <c r="J208" s="544"/>
      <c r="K208" s="543"/>
      <c r="L208" s="543"/>
      <c r="M208" s="543"/>
      <c r="N208" s="543"/>
      <c r="O208" s="540"/>
      <c r="P208" s="540"/>
      <c r="Q208" s="540"/>
      <c r="R208" s="543"/>
      <c r="S208" s="543"/>
      <c r="T208" s="543"/>
      <c r="U208" s="543"/>
      <c r="V208" s="547"/>
      <c r="W208" s="543"/>
      <c r="X208" s="540"/>
      <c r="Y208" s="540"/>
      <c r="Z208" s="540"/>
    </row>
    <row r="209" ht="21.0" customHeight="1">
      <c r="A209" s="540"/>
      <c r="B209" s="541"/>
      <c r="C209" s="541"/>
      <c r="D209" s="541"/>
      <c r="E209" s="541"/>
      <c r="F209" s="549"/>
      <c r="G209" s="549"/>
      <c r="H209" s="541"/>
      <c r="I209" s="544"/>
      <c r="J209" s="544"/>
      <c r="K209" s="543"/>
      <c r="L209" s="543"/>
      <c r="M209" s="543"/>
      <c r="N209" s="543"/>
      <c r="O209" s="540"/>
      <c r="P209" s="540"/>
      <c r="Q209" s="540"/>
      <c r="R209" s="543"/>
      <c r="S209" s="543"/>
      <c r="T209" s="543"/>
      <c r="U209" s="543"/>
      <c r="V209" s="547"/>
      <c r="W209" s="543"/>
      <c r="X209" s="540"/>
      <c r="Y209" s="540"/>
      <c r="Z209" s="540"/>
    </row>
    <row r="210" ht="21.0" customHeight="1">
      <c r="A210" s="540"/>
      <c r="B210" s="541"/>
      <c r="C210" s="541"/>
      <c r="D210" s="541"/>
      <c r="E210" s="541"/>
      <c r="F210" s="549"/>
      <c r="G210" s="549"/>
      <c r="H210" s="541"/>
      <c r="I210" s="544"/>
      <c r="J210" s="544"/>
      <c r="K210" s="543"/>
      <c r="L210" s="543"/>
      <c r="M210" s="543"/>
      <c r="N210" s="543"/>
      <c r="O210" s="540"/>
      <c r="P210" s="540"/>
      <c r="Q210" s="540"/>
      <c r="R210" s="543"/>
      <c r="S210" s="543"/>
      <c r="T210" s="543"/>
      <c r="U210" s="543"/>
      <c r="V210" s="547"/>
      <c r="W210" s="543"/>
      <c r="X210" s="540"/>
      <c r="Y210" s="540"/>
      <c r="Z210" s="540"/>
    </row>
    <row r="211" ht="21.0" customHeight="1">
      <c r="A211" s="540"/>
      <c r="B211" s="541"/>
      <c r="C211" s="541"/>
      <c r="D211" s="541"/>
      <c r="E211" s="541"/>
      <c r="F211" s="549"/>
      <c r="G211" s="549"/>
      <c r="H211" s="541"/>
      <c r="I211" s="544"/>
      <c r="J211" s="544"/>
      <c r="K211" s="543"/>
      <c r="L211" s="543"/>
      <c r="M211" s="543"/>
      <c r="N211" s="543"/>
      <c r="O211" s="540"/>
      <c r="P211" s="540"/>
      <c r="Q211" s="540"/>
      <c r="R211" s="543"/>
      <c r="S211" s="543"/>
      <c r="T211" s="543"/>
      <c r="U211" s="543"/>
      <c r="V211" s="547"/>
      <c r="W211" s="543"/>
      <c r="X211" s="540"/>
      <c r="Y211" s="540"/>
      <c r="Z211" s="540"/>
    </row>
    <row r="212" ht="21.0" customHeight="1">
      <c r="A212" s="540"/>
      <c r="B212" s="541"/>
      <c r="C212" s="541"/>
      <c r="D212" s="541"/>
      <c r="E212" s="541"/>
      <c r="F212" s="549"/>
      <c r="G212" s="549"/>
      <c r="H212" s="541"/>
      <c r="I212" s="544"/>
      <c r="J212" s="544"/>
      <c r="K212" s="543"/>
      <c r="L212" s="543"/>
      <c r="M212" s="543"/>
      <c r="N212" s="543"/>
      <c r="O212" s="540"/>
      <c r="P212" s="540"/>
      <c r="Q212" s="540"/>
      <c r="R212" s="543"/>
      <c r="S212" s="543"/>
      <c r="T212" s="543"/>
      <c r="U212" s="543"/>
      <c r="V212" s="547"/>
      <c r="W212" s="543"/>
      <c r="X212" s="540"/>
      <c r="Y212" s="540"/>
      <c r="Z212" s="540"/>
    </row>
    <row r="213" ht="21.0" customHeight="1">
      <c r="A213" s="540"/>
      <c r="B213" s="541"/>
      <c r="C213" s="541"/>
      <c r="D213" s="541"/>
      <c r="E213" s="541"/>
      <c r="F213" s="549"/>
      <c r="G213" s="549"/>
      <c r="H213" s="541"/>
      <c r="I213" s="544"/>
      <c r="J213" s="544"/>
      <c r="K213" s="543"/>
      <c r="L213" s="543"/>
      <c r="M213" s="543"/>
      <c r="N213" s="543"/>
      <c r="O213" s="540"/>
      <c r="P213" s="540"/>
      <c r="Q213" s="540"/>
      <c r="R213" s="543"/>
      <c r="S213" s="543"/>
      <c r="T213" s="543"/>
      <c r="U213" s="543"/>
      <c r="V213" s="547"/>
      <c r="W213" s="543"/>
      <c r="X213" s="540"/>
      <c r="Y213" s="540"/>
      <c r="Z213" s="540"/>
    </row>
    <row r="214" ht="21.0" customHeight="1">
      <c r="A214" s="540"/>
      <c r="B214" s="541"/>
      <c r="C214" s="541"/>
      <c r="D214" s="541"/>
      <c r="E214" s="541"/>
      <c r="F214" s="549"/>
      <c r="G214" s="549"/>
      <c r="H214" s="541"/>
      <c r="I214" s="544"/>
      <c r="J214" s="544"/>
      <c r="K214" s="543"/>
      <c r="L214" s="543"/>
      <c r="M214" s="543"/>
      <c r="N214" s="543"/>
      <c r="O214" s="540"/>
      <c r="P214" s="540"/>
      <c r="Q214" s="540"/>
      <c r="R214" s="543"/>
      <c r="S214" s="543"/>
      <c r="T214" s="543"/>
      <c r="U214" s="543"/>
      <c r="V214" s="547"/>
      <c r="W214" s="543"/>
      <c r="X214" s="540"/>
      <c r="Y214" s="540"/>
      <c r="Z214" s="540"/>
    </row>
    <row r="215" ht="21.0" customHeight="1">
      <c r="A215" s="540"/>
      <c r="B215" s="541"/>
      <c r="C215" s="541"/>
      <c r="D215" s="541"/>
      <c r="E215" s="541"/>
      <c r="F215" s="549"/>
      <c r="G215" s="549"/>
      <c r="H215" s="541"/>
      <c r="I215" s="544"/>
      <c r="J215" s="544"/>
      <c r="K215" s="543"/>
      <c r="L215" s="543"/>
      <c r="M215" s="543"/>
      <c r="N215" s="543"/>
      <c r="O215" s="540"/>
      <c r="P215" s="540"/>
      <c r="Q215" s="540"/>
      <c r="R215" s="543"/>
      <c r="S215" s="543"/>
      <c r="T215" s="543"/>
      <c r="U215" s="543"/>
      <c r="V215" s="547"/>
      <c r="W215" s="543"/>
      <c r="X215" s="540"/>
      <c r="Y215" s="540"/>
      <c r="Z215" s="540"/>
    </row>
    <row r="216" ht="21.0" customHeight="1">
      <c r="A216" s="540"/>
      <c r="B216" s="541"/>
      <c r="C216" s="541"/>
      <c r="D216" s="541"/>
      <c r="E216" s="541"/>
      <c r="F216" s="549"/>
      <c r="G216" s="549"/>
      <c r="H216" s="541"/>
      <c r="I216" s="544"/>
      <c r="J216" s="544"/>
      <c r="K216" s="543"/>
      <c r="L216" s="543"/>
      <c r="M216" s="543"/>
      <c r="N216" s="543"/>
      <c r="O216" s="540"/>
      <c r="P216" s="540"/>
      <c r="Q216" s="540"/>
      <c r="R216" s="543"/>
      <c r="S216" s="543"/>
      <c r="T216" s="543"/>
      <c r="U216" s="543"/>
      <c r="V216" s="547"/>
      <c r="W216" s="543"/>
      <c r="X216" s="540"/>
      <c r="Y216" s="540"/>
      <c r="Z216" s="540"/>
    </row>
    <row r="217" ht="21.0" customHeight="1">
      <c r="A217" s="540"/>
      <c r="B217" s="541"/>
      <c r="C217" s="541"/>
      <c r="D217" s="541"/>
      <c r="E217" s="541"/>
      <c r="F217" s="549"/>
      <c r="G217" s="549"/>
      <c r="H217" s="541"/>
      <c r="I217" s="544"/>
      <c r="J217" s="544"/>
      <c r="K217" s="543"/>
      <c r="L217" s="543"/>
      <c r="M217" s="543"/>
      <c r="N217" s="543"/>
      <c r="O217" s="540"/>
      <c r="P217" s="540"/>
      <c r="Q217" s="540"/>
      <c r="R217" s="543"/>
      <c r="S217" s="543"/>
      <c r="T217" s="543"/>
      <c r="U217" s="543"/>
      <c r="V217" s="547"/>
      <c r="W217" s="543"/>
      <c r="X217" s="540"/>
      <c r="Y217" s="540"/>
      <c r="Z217" s="540"/>
    </row>
    <row r="218" ht="21.0" customHeight="1">
      <c r="A218" s="540"/>
      <c r="B218" s="541"/>
      <c r="C218" s="541"/>
      <c r="D218" s="541"/>
      <c r="E218" s="541"/>
      <c r="F218" s="549"/>
      <c r="G218" s="549"/>
      <c r="H218" s="541"/>
      <c r="I218" s="544"/>
      <c r="J218" s="544"/>
      <c r="K218" s="543"/>
      <c r="L218" s="543"/>
      <c r="M218" s="543"/>
      <c r="N218" s="543"/>
      <c r="O218" s="540"/>
      <c r="P218" s="540"/>
      <c r="Q218" s="540"/>
      <c r="R218" s="543"/>
      <c r="S218" s="543"/>
      <c r="T218" s="543"/>
      <c r="U218" s="543"/>
      <c r="V218" s="547"/>
      <c r="W218" s="543"/>
      <c r="X218" s="540"/>
      <c r="Y218" s="540"/>
      <c r="Z218" s="540"/>
    </row>
    <row r="219" ht="21.0" customHeight="1">
      <c r="A219" s="540"/>
      <c r="B219" s="541"/>
      <c r="C219" s="541"/>
      <c r="D219" s="541"/>
      <c r="E219" s="541"/>
      <c r="F219" s="549"/>
      <c r="G219" s="549"/>
      <c r="H219" s="541"/>
      <c r="I219" s="544"/>
      <c r="J219" s="544"/>
      <c r="K219" s="543"/>
      <c r="L219" s="543"/>
      <c r="M219" s="543"/>
      <c r="N219" s="543"/>
      <c r="O219" s="540"/>
      <c r="P219" s="540"/>
      <c r="Q219" s="540"/>
      <c r="R219" s="543"/>
      <c r="S219" s="543"/>
      <c r="T219" s="543"/>
      <c r="U219" s="543"/>
      <c r="V219" s="547"/>
      <c r="W219" s="543"/>
      <c r="X219" s="540"/>
      <c r="Y219" s="540"/>
      <c r="Z219" s="540"/>
    </row>
    <row r="220" ht="21.0" customHeight="1">
      <c r="A220" s="540"/>
      <c r="B220" s="541"/>
      <c r="C220" s="541"/>
      <c r="D220" s="541"/>
      <c r="E220" s="541"/>
      <c r="F220" s="549"/>
      <c r="G220" s="549"/>
      <c r="H220" s="541"/>
      <c r="I220" s="544"/>
      <c r="J220" s="544"/>
      <c r="K220" s="543"/>
      <c r="L220" s="543"/>
      <c r="M220" s="543"/>
      <c r="N220" s="543"/>
      <c r="O220" s="540"/>
      <c r="P220" s="540"/>
      <c r="Q220" s="540"/>
      <c r="R220" s="543"/>
      <c r="S220" s="543"/>
      <c r="T220" s="543"/>
      <c r="U220" s="543"/>
      <c r="V220" s="547"/>
      <c r="W220" s="543"/>
      <c r="X220" s="540"/>
      <c r="Y220" s="540"/>
      <c r="Z220" s="540"/>
    </row>
    <row r="221" ht="21.0" customHeight="1">
      <c r="A221" s="540"/>
      <c r="B221" s="541"/>
      <c r="C221" s="541"/>
      <c r="D221" s="541"/>
      <c r="E221" s="541"/>
      <c r="F221" s="549"/>
      <c r="G221" s="549"/>
      <c r="H221" s="541"/>
      <c r="I221" s="544"/>
      <c r="J221" s="544"/>
      <c r="K221" s="543"/>
      <c r="L221" s="543"/>
      <c r="M221" s="543"/>
      <c r="N221" s="543"/>
      <c r="O221" s="540"/>
      <c r="P221" s="540"/>
      <c r="Q221" s="540"/>
      <c r="R221" s="543"/>
      <c r="S221" s="543"/>
      <c r="T221" s="543"/>
      <c r="U221" s="543"/>
      <c r="V221" s="547"/>
      <c r="W221" s="543"/>
      <c r="X221" s="540"/>
      <c r="Y221" s="540"/>
      <c r="Z221" s="540"/>
    </row>
    <row r="222" ht="21.0" customHeight="1">
      <c r="A222" s="540"/>
      <c r="B222" s="541"/>
      <c r="C222" s="541"/>
      <c r="D222" s="541"/>
      <c r="E222" s="541"/>
      <c r="F222" s="549"/>
      <c r="G222" s="549"/>
      <c r="H222" s="541"/>
      <c r="I222" s="544"/>
      <c r="J222" s="544"/>
      <c r="K222" s="543"/>
      <c r="L222" s="543"/>
      <c r="M222" s="543"/>
      <c r="N222" s="543"/>
      <c r="O222" s="540"/>
      <c r="P222" s="540"/>
      <c r="Q222" s="540"/>
      <c r="R222" s="543"/>
      <c r="S222" s="543"/>
      <c r="T222" s="543"/>
      <c r="U222" s="543"/>
      <c r="V222" s="547"/>
      <c r="W222" s="543"/>
      <c r="X222" s="540"/>
      <c r="Y222" s="540"/>
      <c r="Z222" s="540"/>
    </row>
    <row r="223" ht="21.0" customHeight="1">
      <c r="A223" s="540"/>
      <c r="B223" s="541"/>
      <c r="C223" s="541"/>
      <c r="D223" s="541"/>
      <c r="E223" s="541"/>
      <c r="F223" s="549"/>
      <c r="G223" s="549"/>
      <c r="H223" s="541"/>
      <c r="I223" s="544"/>
      <c r="J223" s="544"/>
      <c r="K223" s="543"/>
      <c r="L223" s="543"/>
      <c r="M223" s="543"/>
      <c r="N223" s="543"/>
      <c r="O223" s="540"/>
      <c r="P223" s="540"/>
      <c r="Q223" s="540"/>
      <c r="R223" s="543"/>
      <c r="S223" s="543"/>
      <c r="T223" s="543"/>
      <c r="U223" s="543"/>
      <c r="V223" s="547"/>
      <c r="W223" s="543"/>
      <c r="X223" s="540"/>
      <c r="Y223" s="540"/>
      <c r="Z223" s="540"/>
    </row>
    <row r="224" ht="21.0" customHeight="1">
      <c r="A224" s="540"/>
      <c r="B224" s="541"/>
      <c r="C224" s="541"/>
      <c r="D224" s="541"/>
      <c r="E224" s="541"/>
      <c r="F224" s="549"/>
      <c r="G224" s="549"/>
      <c r="H224" s="541"/>
      <c r="I224" s="544"/>
      <c r="J224" s="544"/>
      <c r="K224" s="543"/>
      <c r="L224" s="543"/>
      <c r="M224" s="543"/>
      <c r="N224" s="543"/>
      <c r="O224" s="540"/>
      <c r="P224" s="540"/>
      <c r="Q224" s="540"/>
      <c r="R224" s="543"/>
      <c r="S224" s="543"/>
      <c r="T224" s="543"/>
      <c r="U224" s="543"/>
      <c r="V224" s="547"/>
      <c r="W224" s="543"/>
      <c r="X224" s="540"/>
      <c r="Y224" s="540"/>
      <c r="Z224" s="540"/>
    </row>
    <row r="225" ht="21.0" customHeight="1">
      <c r="A225" s="540"/>
      <c r="B225" s="541"/>
      <c r="C225" s="541"/>
      <c r="D225" s="541"/>
      <c r="E225" s="541"/>
      <c r="F225" s="549"/>
      <c r="G225" s="549"/>
      <c r="H225" s="541"/>
      <c r="I225" s="544"/>
      <c r="J225" s="544"/>
      <c r="K225" s="543"/>
      <c r="L225" s="543"/>
      <c r="M225" s="543"/>
      <c r="N225" s="543"/>
      <c r="O225" s="540"/>
      <c r="P225" s="540"/>
      <c r="Q225" s="540"/>
      <c r="R225" s="543"/>
      <c r="S225" s="543"/>
      <c r="T225" s="543"/>
      <c r="U225" s="543"/>
      <c r="V225" s="547"/>
      <c r="W225" s="543"/>
      <c r="X225" s="540"/>
      <c r="Y225" s="540"/>
      <c r="Z225" s="540"/>
    </row>
    <row r="226" ht="21.0" customHeight="1">
      <c r="A226" s="540"/>
      <c r="B226" s="541"/>
      <c r="C226" s="541"/>
      <c r="D226" s="541"/>
      <c r="E226" s="541"/>
      <c r="F226" s="549"/>
      <c r="G226" s="549"/>
      <c r="H226" s="541"/>
      <c r="I226" s="544"/>
      <c r="J226" s="544"/>
      <c r="K226" s="543"/>
      <c r="L226" s="543"/>
      <c r="M226" s="543"/>
      <c r="N226" s="543"/>
      <c r="O226" s="540"/>
      <c r="P226" s="540"/>
      <c r="Q226" s="540"/>
      <c r="R226" s="543"/>
      <c r="S226" s="543"/>
      <c r="T226" s="543"/>
      <c r="U226" s="543"/>
      <c r="V226" s="547"/>
      <c r="W226" s="543"/>
      <c r="X226" s="540"/>
      <c r="Y226" s="540"/>
      <c r="Z226" s="540"/>
    </row>
    <row r="227" ht="21.0" customHeight="1">
      <c r="A227" s="540"/>
      <c r="B227" s="541"/>
      <c r="C227" s="541"/>
      <c r="D227" s="541"/>
      <c r="E227" s="541"/>
      <c r="F227" s="549"/>
      <c r="G227" s="549"/>
      <c r="H227" s="541"/>
      <c r="I227" s="544"/>
      <c r="J227" s="544"/>
      <c r="K227" s="543"/>
      <c r="L227" s="543"/>
      <c r="M227" s="543"/>
      <c r="N227" s="543"/>
      <c r="O227" s="540"/>
      <c r="P227" s="540"/>
      <c r="Q227" s="540"/>
      <c r="R227" s="543"/>
      <c r="S227" s="543"/>
      <c r="T227" s="543"/>
      <c r="U227" s="543"/>
      <c r="V227" s="547"/>
      <c r="W227" s="543"/>
      <c r="X227" s="540"/>
      <c r="Y227" s="540"/>
      <c r="Z227" s="540"/>
    </row>
    <row r="228" ht="21.0" customHeight="1">
      <c r="A228" s="540"/>
      <c r="B228" s="541"/>
      <c r="C228" s="541"/>
      <c r="D228" s="541"/>
      <c r="E228" s="541"/>
      <c r="F228" s="549"/>
      <c r="G228" s="549"/>
      <c r="H228" s="541"/>
      <c r="I228" s="544"/>
      <c r="J228" s="544"/>
      <c r="K228" s="543"/>
      <c r="L228" s="543"/>
      <c r="M228" s="543"/>
      <c r="N228" s="543"/>
      <c r="O228" s="540"/>
      <c r="P228" s="540"/>
      <c r="Q228" s="540"/>
      <c r="R228" s="543"/>
      <c r="S228" s="543"/>
      <c r="T228" s="543"/>
      <c r="U228" s="543"/>
      <c r="V228" s="547"/>
      <c r="W228" s="543"/>
      <c r="X228" s="540"/>
      <c r="Y228" s="540"/>
      <c r="Z228" s="540"/>
    </row>
    <row r="229" ht="21.0" customHeight="1">
      <c r="A229" s="540"/>
      <c r="B229" s="541"/>
      <c r="C229" s="541"/>
      <c r="D229" s="541"/>
      <c r="E229" s="541"/>
      <c r="F229" s="549"/>
      <c r="G229" s="549"/>
      <c r="H229" s="541"/>
      <c r="I229" s="544"/>
      <c r="J229" s="544"/>
      <c r="K229" s="543"/>
      <c r="L229" s="543"/>
      <c r="M229" s="543"/>
      <c r="N229" s="543"/>
      <c r="O229" s="540"/>
      <c r="P229" s="540"/>
      <c r="Q229" s="540"/>
      <c r="R229" s="543"/>
      <c r="S229" s="543"/>
      <c r="T229" s="543"/>
      <c r="U229" s="543"/>
      <c r="V229" s="547"/>
      <c r="W229" s="543"/>
      <c r="X229" s="540"/>
      <c r="Y229" s="540"/>
      <c r="Z229" s="540"/>
    </row>
    <row r="230" ht="21.0" customHeight="1">
      <c r="A230" s="540"/>
      <c r="B230" s="541"/>
      <c r="C230" s="541"/>
      <c r="D230" s="541"/>
      <c r="E230" s="541"/>
      <c r="F230" s="549"/>
      <c r="G230" s="549"/>
      <c r="H230" s="541"/>
      <c r="I230" s="544"/>
      <c r="J230" s="544"/>
      <c r="K230" s="543"/>
      <c r="L230" s="543"/>
      <c r="M230" s="543"/>
      <c r="N230" s="543"/>
      <c r="O230" s="540"/>
      <c r="P230" s="540"/>
      <c r="Q230" s="540"/>
      <c r="R230" s="543"/>
      <c r="S230" s="543"/>
      <c r="T230" s="543"/>
      <c r="U230" s="543"/>
      <c r="V230" s="547"/>
      <c r="W230" s="543"/>
      <c r="X230" s="540"/>
      <c r="Y230" s="540"/>
      <c r="Z230" s="540"/>
    </row>
    <row r="231" ht="21.0" customHeight="1">
      <c r="A231" s="540"/>
      <c r="B231" s="541"/>
      <c r="C231" s="541"/>
      <c r="D231" s="541"/>
      <c r="E231" s="541"/>
      <c r="F231" s="549"/>
      <c r="G231" s="549"/>
      <c r="H231" s="541"/>
      <c r="I231" s="544"/>
      <c r="J231" s="544"/>
      <c r="K231" s="543"/>
      <c r="L231" s="543"/>
      <c r="M231" s="543"/>
      <c r="N231" s="543"/>
      <c r="O231" s="540"/>
      <c r="P231" s="540"/>
      <c r="Q231" s="540"/>
      <c r="R231" s="543"/>
      <c r="S231" s="543"/>
      <c r="T231" s="543"/>
      <c r="U231" s="543"/>
      <c r="V231" s="547"/>
      <c r="W231" s="543"/>
      <c r="X231" s="540"/>
      <c r="Y231" s="540"/>
      <c r="Z231" s="540"/>
    </row>
    <row r="232" ht="21.0" customHeight="1">
      <c r="A232" s="540"/>
      <c r="B232" s="541"/>
      <c r="C232" s="541"/>
      <c r="D232" s="541"/>
      <c r="E232" s="541"/>
      <c r="F232" s="549"/>
      <c r="G232" s="549"/>
      <c r="H232" s="541"/>
      <c r="I232" s="544"/>
      <c r="J232" s="544"/>
      <c r="K232" s="543"/>
      <c r="L232" s="543"/>
      <c r="M232" s="543"/>
      <c r="N232" s="543"/>
      <c r="O232" s="540"/>
      <c r="P232" s="540"/>
      <c r="Q232" s="540"/>
      <c r="R232" s="543"/>
      <c r="S232" s="543"/>
      <c r="T232" s="543"/>
      <c r="U232" s="543"/>
      <c r="V232" s="547"/>
      <c r="W232" s="543"/>
      <c r="X232" s="540"/>
      <c r="Y232" s="540"/>
      <c r="Z232" s="540"/>
    </row>
    <row r="233" ht="21.0" customHeight="1">
      <c r="A233" s="540"/>
      <c r="B233" s="541"/>
      <c r="C233" s="541"/>
      <c r="D233" s="541"/>
      <c r="E233" s="541"/>
      <c r="F233" s="549"/>
      <c r="G233" s="549"/>
      <c r="H233" s="541"/>
      <c r="I233" s="544"/>
      <c r="J233" s="544"/>
      <c r="K233" s="543"/>
      <c r="L233" s="543"/>
      <c r="M233" s="543"/>
      <c r="N233" s="543"/>
      <c r="O233" s="540"/>
      <c r="P233" s="540"/>
      <c r="Q233" s="540"/>
      <c r="R233" s="543"/>
      <c r="S233" s="543"/>
      <c r="T233" s="543"/>
      <c r="U233" s="543"/>
      <c r="V233" s="547"/>
      <c r="W233" s="543"/>
      <c r="X233" s="540"/>
      <c r="Y233" s="540"/>
      <c r="Z233" s="540"/>
    </row>
    <row r="234" ht="21.0" customHeight="1">
      <c r="A234" s="540"/>
      <c r="B234" s="541"/>
      <c r="C234" s="566"/>
      <c r="D234" s="541"/>
      <c r="E234" s="566"/>
      <c r="F234" s="567"/>
      <c r="G234" s="567"/>
      <c r="H234" s="566"/>
      <c r="I234" s="544"/>
      <c r="J234" s="544"/>
      <c r="K234" s="543"/>
      <c r="L234" s="543"/>
      <c r="M234" s="543"/>
      <c r="N234" s="543"/>
      <c r="O234" s="540"/>
      <c r="P234" s="540"/>
      <c r="Q234" s="540"/>
      <c r="R234" s="543"/>
      <c r="S234" s="543"/>
      <c r="T234" s="543"/>
      <c r="U234" s="543"/>
      <c r="V234" s="547"/>
      <c r="W234" s="543"/>
      <c r="X234" s="540"/>
      <c r="Y234" s="540"/>
      <c r="Z234" s="540"/>
    </row>
    <row r="235" ht="21.0" customHeight="1">
      <c r="A235" s="540"/>
      <c r="B235" s="566"/>
      <c r="C235" s="566"/>
      <c r="D235" s="566"/>
      <c r="E235" s="566"/>
      <c r="F235" s="567"/>
      <c r="G235" s="567"/>
      <c r="H235" s="566"/>
      <c r="I235" s="544"/>
      <c r="J235" s="544"/>
      <c r="K235" s="543"/>
      <c r="L235" s="543"/>
      <c r="M235" s="543"/>
      <c r="N235" s="543"/>
      <c r="O235" s="540"/>
      <c r="P235" s="540"/>
      <c r="Q235" s="540"/>
      <c r="R235" s="543"/>
      <c r="S235" s="543"/>
      <c r="T235" s="543"/>
      <c r="U235" s="543"/>
      <c r="V235" s="547"/>
      <c r="W235" s="543"/>
      <c r="X235" s="540"/>
      <c r="Y235" s="540"/>
      <c r="Z235" s="540"/>
    </row>
    <row r="236" ht="21.0" customHeight="1">
      <c r="A236" s="540"/>
      <c r="B236" s="566"/>
      <c r="C236" s="566"/>
      <c r="D236" s="566"/>
      <c r="E236" s="566"/>
      <c r="F236" s="567"/>
      <c r="G236" s="567"/>
      <c r="H236" s="566"/>
      <c r="I236" s="544"/>
      <c r="J236" s="544"/>
      <c r="K236" s="543"/>
      <c r="L236" s="543"/>
      <c r="M236" s="543"/>
      <c r="N236" s="543"/>
      <c r="O236" s="540"/>
      <c r="P236" s="540"/>
      <c r="Q236" s="540"/>
      <c r="R236" s="543"/>
      <c r="S236" s="543"/>
      <c r="T236" s="543"/>
      <c r="U236" s="543"/>
      <c r="V236" s="547"/>
      <c r="W236" s="543"/>
      <c r="X236" s="540"/>
      <c r="Y236" s="540"/>
      <c r="Z236" s="540"/>
    </row>
    <row r="237" ht="21.0" customHeight="1">
      <c r="A237" s="540"/>
      <c r="B237" s="566"/>
      <c r="C237" s="566"/>
      <c r="D237" s="566"/>
      <c r="E237" s="566"/>
      <c r="F237" s="567"/>
      <c r="G237" s="567"/>
      <c r="H237" s="566"/>
      <c r="I237" s="544"/>
      <c r="J237" s="544"/>
      <c r="K237" s="543"/>
      <c r="L237" s="543"/>
      <c r="M237" s="543"/>
      <c r="N237" s="543"/>
      <c r="O237" s="540"/>
      <c r="P237" s="540"/>
      <c r="Q237" s="540"/>
      <c r="R237" s="543"/>
      <c r="S237" s="543"/>
      <c r="T237" s="543"/>
      <c r="U237" s="543"/>
      <c r="V237" s="547"/>
      <c r="W237" s="543"/>
      <c r="X237" s="540"/>
      <c r="Y237" s="540"/>
      <c r="Z237" s="540"/>
    </row>
    <row r="238" ht="21.0" customHeight="1">
      <c r="A238" s="540"/>
      <c r="B238" s="566"/>
      <c r="C238" s="566"/>
      <c r="D238" s="566"/>
      <c r="E238" s="566"/>
      <c r="F238" s="567"/>
      <c r="G238" s="567"/>
      <c r="H238" s="566"/>
      <c r="I238" s="544"/>
      <c r="J238" s="544"/>
      <c r="K238" s="543"/>
      <c r="L238" s="543"/>
      <c r="M238" s="543"/>
      <c r="N238" s="543"/>
      <c r="O238" s="540"/>
      <c r="P238" s="540"/>
      <c r="Q238" s="540"/>
      <c r="R238" s="543"/>
      <c r="S238" s="543"/>
      <c r="T238" s="543"/>
      <c r="U238" s="543"/>
      <c r="V238" s="547"/>
      <c r="W238" s="543"/>
      <c r="X238" s="540"/>
      <c r="Y238" s="540"/>
      <c r="Z238" s="540"/>
    </row>
    <row r="239" ht="21.0" customHeight="1">
      <c r="A239" s="540"/>
      <c r="B239" s="566"/>
      <c r="C239" s="566"/>
      <c r="D239" s="566"/>
      <c r="E239" s="566"/>
      <c r="F239" s="567"/>
      <c r="G239" s="567"/>
      <c r="H239" s="566"/>
      <c r="I239" s="544"/>
      <c r="J239" s="544"/>
      <c r="K239" s="543"/>
      <c r="L239" s="543"/>
      <c r="M239" s="543"/>
      <c r="N239" s="543"/>
      <c r="O239" s="540"/>
      <c r="P239" s="540"/>
      <c r="Q239" s="540"/>
      <c r="R239" s="543"/>
      <c r="S239" s="543"/>
      <c r="T239" s="543"/>
      <c r="U239" s="543"/>
      <c r="V239" s="547"/>
      <c r="W239" s="543"/>
      <c r="X239" s="540"/>
      <c r="Y239" s="540"/>
      <c r="Z239" s="540"/>
    </row>
    <row r="240" ht="21.0" customHeight="1">
      <c r="A240" s="540"/>
      <c r="B240" s="566"/>
      <c r="C240" s="566"/>
      <c r="D240" s="566"/>
      <c r="E240" s="566"/>
      <c r="F240" s="567"/>
      <c r="G240" s="567"/>
      <c r="H240" s="566"/>
      <c r="I240" s="544"/>
      <c r="J240" s="544"/>
      <c r="K240" s="543"/>
      <c r="L240" s="543"/>
      <c r="M240" s="543"/>
      <c r="N240" s="543"/>
      <c r="O240" s="540"/>
      <c r="P240" s="540"/>
      <c r="Q240" s="540"/>
      <c r="R240" s="543"/>
      <c r="S240" s="543"/>
      <c r="T240" s="543"/>
      <c r="U240" s="543"/>
      <c r="V240" s="547"/>
      <c r="W240" s="543"/>
      <c r="X240" s="540"/>
      <c r="Y240" s="540"/>
      <c r="Z240" s="540"/>
    </row>
    <row r="241" ht="21.0" customHeight="1">
      <c r="A241" s="540"/>
      <c r="B241" s="566"/>
      <c r="C241" s="566"/>
      <c r="D241" s="566"/>
      <c r="E241" s="566"/>
      <c r="F241" s="567"/>
      <c r="G241" s="567"/>
      <c r="H241" s="566"/>
      <c r="I241" s="544"/>
      <c r="J241" s="544"/>
      <c r="K241" s="543"/>
      <c r="L241" s="543"/>
      <c r="M241" s="543"/>
      <c r="N241" s="543"/>
      <c r="O241" s="540"/>
      <c r="P241" s="540"/>
      <c r="Q241" s="540"/>
      <c r="R241" s="543"/>
      <c r="S241" s="543"/>
      <c r="T241" s="543"/>
      <c r="U241" s="543"/>
      <c r="V241" s="547"/>
      <c r="W241" s="543"/>
      <c r="X241" s="540"/>
      <c r="Y241" s="540"/>
      <c r="Z241" s="540"/>
    </row>
    <row r="242" ht="21.0" customHeight="1">
      <c r="A242" s="540"/>
      <c r="B242" s="566"/>
      <c r="C242" s="566"/>
      <c r="D242" s="566"/>
      <c r="E242" s="566"/>
      <c r="F242" s="567"/>
      <c r="G242" s="567"/>
      <c r="H242" s="566"/>
      <c r="I242" s="544"/>
      <c r="J242" s="544"/>
      <c r="K242" s="543"/>
      <c r="L242" s="543"/>
      <c r="M242" s="543"/>
      <c r="N242" s="543"/>
      <c r="O242" s="540"/>
      <c r="P242" s="540"/>
      <c r="Q242" s="540"/>
      <c r="R242" s="543"/>
      <c r="S242" s="543"/>
      <c r="T242" s="543"/>
      <c r="U242" s="543"/>
      <c r="V242" s="547"/>
      <c r="W242" s="543"/>
      <c r="X242" s="540"/>
      <c r="Y242" s="540"/>
      <c r="Z242" s="540"/>
    </row>
    <row r="243" ht="21.0" customHeight="1">
      <c r="A243" s="540"/>
      <c r="B243" s="566"/>
      <c r="C243" s="566"/>
      <c r="D243" s="566"/>
      <c r="E243" s="566"/>
      <c r="F243" s="567"/>
      <c r="G243" s="567"/>
      <c r="H243" s="566"/>
      <c r="I243" s="544"/>
      <c r="J243" s="544"/>
      <c r="K243" s="543"/>
      <c r="L243" s="543"/>
      <c r="M243" s="543"/>
      <c r="N243" s="543"/>
      <c r="O243" s="540"/>
      <c r="P243" s="540"/>
      <c r="Q243" s="540"/>
      <c r="R243" s="543"/>
      <c r="S243" s="543"/>
      <c r="T243" s="543"/>
      <c r="U243" s="543"/>
      <c r="V243" s="547"/>
      <c r="W243" s="543"/>
      <c r="X243" s="540"/>
      <c r="Y243" s="540"/>
      <c r="Z243" s="540"/>
    </row>
    <row r="244" ht="21.0" customHeight="1">
      <c r="A244" s="540"/>
      <c r="B244" s="566"/>
      <c r="C244" s="566"/>
      <c r="D244" s="566"/>
      <c r="E244" s="566"/>
      <c r="F244" s="567"/>
      <c r="G244" s="567"/>
      <c r="H244" s="566"/>
      <c r="I244" s="544"/>
      <c r="J244" s="544"/>
      <c r="K244" s="543"/>
      <c r="L244" s="543"/>
      <c r="M244" s="543"/>
      <c r="N244" s="543"/>
      <c r="O244" s="540"/>
      <c r="P244" s="540"/>
      <c r="Q244" s="540"/>
      <c r="R244" s="543"/>
      <c r="S244" s="543"/>
      <c r="T244" s="543"/>
      <c r="U244" s="543"/>
      <c r="V244" s="547"/>
      <c r="W244" s="543"/>
      <c r="X244" s="540"/>
      <c r="Y244" s="540"/>
      <c r="Z244" s="540"/>
    </row>
    <row r="245" ht="21.0" customHeight="1">
      <c r="A245" s="540"/>
      <c r="B245" s="566"/>
      <c r="C245" s="566"/>
      <c r="D245" s="566"/>
      <c r="E245" s="566"/>
      <c r="F245" s="567"/>
      <c r="G245" s="567"/>
      <c r="H245" s="566"/>
      <c r="I245" s="544"/>
      <c r="J245" s="544"/>
      <c r="K245" s="543"/>
      <c r="L245" s="543"/>
      <c r="M245" s="543"/>
      <c r="N245" s="543"/>
      <c r="O245" s="540"/>
      <c r="P245" s="540"/>
      <c r="Q245" s="540"/>
      <c r="R245" s="543"/>
      <c r="S245" s="543"/>
      <c r="T245" s="543"/>
      <c r="U245" s="543"/>
      <c r="V245" s="547"/>
      <c r="W245" s="543"/>
      <c r="X245" s="540"/>
      <c r="Y245" s="540"/>
      <c r="Z245" s="540"/>
    </row>
    <row r="246" ht="21.0" customHeight="1">
      <c r="A246" s="540"/>
      <c r="B246" s="566"/>
      <c r="C246" s="566"/>
      <c r="D246" s="566"/>
      <c r="E246" s="566"/>
      <c r="F246" s="567"/>
      <c r="G246" s="567"/>
      <c r="H246" s="566"/>
      <c r="I246" s="544"/>
      <c r="J246" s="544"/>
      <c r="K246" s="543"/>
      <c r="L246" s="543"/>
      <c r="M246" s="543"/>
      <c r="N246" s="543"/>
      <c r="O246" s="540"/>
      <c r="P246" s="540"/>
      <c r="Q246" s="540"/>
      <c r="R246" s="543"/>
      <c r="S246" s="543"/>
      <c r="T246" s="543"/>
      <c r="U246" s="543"/>
      <c r="V246" s="547"/>
      <c r="W246" s="543"/>
      <c r="X246" s="540"/>
      <c r="Y246" s="540"/>
      <c r="Z246" s="540"/>
    </row>
    <row r="247" ht="21.0" customHeight="1">
      <c r="A247" s="540"/>
      <c r="B247" s="566"/>
      <c r="C247" s="566"/>
      <c r="D247" s="566"/>
      <c r="E247" s="566"/>
      <c r="F247" s="567"/>
      <c r="G247" s="567"/>
      <c r="H247" s="566"/>
      <c r="I247" s="544"/>
      <c r="J247" s="544"/>
      <c r="K247" s="543"/>
      <c r="L247" s="543"/>
      <c r="M247" s="543"/>
      <c r="N247" s="543"/>
      <c r="O247" s="540"/>
      <c r="P247" s="540"/>
      <c r="Q247" s="540"/>
      <c r="R247" s="543"/>
      <c r="S247" s="543"/>
      <c r="T247" s="543"/>
      <c r="U247" s="543"/>
      <c r="V247" s="547"/>
      <c r="W247" s="543"/>
      <c r="X247" s="540"/>
      <c r="Y247" s="540"/>
      <c r="Z247" s="540"/>
    </row>
    <row r="248" ht="21.0" customHeight="1">
      <c r="A248" s="540"/>
      <c r="B248" s="566"/>
      <c r="C248" s="566"/>
      <c r="D248" s="566"/>
      <c r="E248" s="566"/>
      <c r="F248" s="567"/>
      <c r="G248" s="567"/>
      <c r="H248" s="566"/>
      <c r="I248" s="544"/>
      <c r="J248" s="544"/>
      <c r="K248" s="543"/>
      <c r="L248" s="543"/>
      <c r="M248" s="543"/>
      <c r="N248" s="543"/>
      <c r="O248" s="540"/>
      <c r="P248" s="540"/>
      <c r="Q248" s="540"/>
      <c r="R248" s="543"/>
      <c r="S248" s="543"/>
      <c r="T248" s="543"/>
      <c r="U248" s="543"/>
      <c r="V248" s="547"/>
      <c r="W248" s="543"/>
      <c r="X248" s="540"/>
      <c r="Y248" s="540"/>
      <c r="Z248" s="540"/>
    </row>
    <row r="249" ht="21.0" customHeight="1">
      <c r="A249" s="540"/>
      <c r="B249" s="566"/>
      <c r="C249" s="566"/>
      <c r="D249" s="566"/>
      <c r="E249" s="566"/>
      <c r="F249" s="567"/>
      <c r="G249" s="567"/>
      <c r="H249" s="566"/>
      <c r="I249" s="544"/>
      <c r="J249" s="544"/>
      <c r="K249" s="543"/>
      <c r="L249" s="543"/>
      <c r="M249" s="543"/>
      <c r="N249" s="543"/>
      <c r="O249" s="540"/>
      <c r="P249" s="540"/>
      <c r="Q249" s="540"/>
      <c r="R249" s="543"/>
      <c r="S249" s="543"/>
      <c r="T249" s="543"/>
      <c r="U249" s="543"/>
      <c r="V249" s="547"/>
      <c r="W249" s="543"/>
      <c r="X249" s="540"/>
      <c r="Y249" s="540"/>
      <c r="Z249" s="540"/>
    </row>
    <row r="250" ht="21.0" customHeight="1">
      <c r="A250" s="540"/>
      <c r="B250" s="566"/>
      <c r="C250" s="566"/>
      <c r="D250" s="566"/>
      <c r="E250" s="566"/>
      <c r="F250" s="567"/>
      <c r="G250" s="567"/>
      <c r="H250" s="566"/>
      <c r="I250" s="544"/>
      <c r="J250" s="544"/>
      <c r="K250" s="543"/>
      <c r="L250" s="543"/>
      <c r="M250" s="543"/>
      <c r="N250" s="543"/>
      <c r="O250" s="540"/>
      <c r="P250" s="540"/>
      <c r="Q250" s="540"/>
      <c r="R250" s="543"/>
      <c r="S250" s="543"/>
      <c r="T250" s="543"/>
      <c r="U250" s="543"/>
      <c r="V250" s="547"/>
      <c r="W250" s="543"/>
      <c r="X250" s="540"/>
      <c r="Y250" s="540"/>
      <c r="Z250" s="540"/>
    </row>
    <row r="251" ht="21.0" customHeight="1">
      <c r="A251" s="540"/>
      <c r="B251" s="566"/>
      <c r="C251" s="566"/>
      <c r="D251" s="566"/>
      <c r="E251" s="566"/>
      <c r="F251" s="567"/>
      <c r="G251" s="567"/>
      <c r="H251" s="566"/>
      <c r="I251" s="544"/>
      <c r="J251" s="544"/>
      <c r="K251" s="543"/>
      <c r="L251" s="543"/>
      <c r="M251" s="543"/>
      <c r="N251" s="543"/>
      <c r="O251" s="540"/>
      <c r="P251" s="540"/>
      <c r="Q251" s="540"/>
      <c r="R251" s="543"/>
      <c r="S251" s="543"/>
      <c r="T251" s="543"/>
      <c r="U251" s="543"/>
      <c r="V251" s="547"/>
      <c r="W251" s="543"/>
      <c r="X251" s="540"/>
      <c r="Y251" s="540"/>
      <c r="Z251" s="540"/>
    </row>
    <row r="252" ht="21.0" customHeight="1">
      <c r="A252" s="540"/>
      <c r="B252" s="566"/>
      <c r="C252" s="566"/>
      <c r="D252" s="566"/>
      <c r="E252" s="566"/>
      <c r="F252" s="567"/>
      <c r="G252" s="567"/>
      <c r="H252" s="566"/>
      <c r="I252" s="544"/>
      <c r="J252" s="544"/>
      <c r="K252" s="543"/>
      <c r="L252" s="543"/>
      <c r="M252" s="543"/>
      <c r="N252" s="543"/>
      <c r="O252" s="540"/>
      <c r="P252" s="540"/>
      <c r="Q252" s="540"/>
      <c r="R252" s="543"/>
      <c r="S252" s="543"/>
      <c r="T252" s="543"/>
      <c r="U252" s="543"/>
      <c r="V252" s="547"/>
      <c r="W252" s="543"/>
      <c r="X252" s="540"/>
      <c r="Y252" s="540"/>
      <c r="Z252" s="540"/>
    </row>
    <row r="253" ht="21.0" customHeight="1">
      <c r="A253" s="540"/>
      <c r="B253" s="568"/>
      <c r="C253" s="568"/>
      <c r="D253" s="568"/>
      <c r="E253" s="568"/>
      <c r="F253" s="569"/>
      <c r="G253" s="569"/>
      <c r="H253" s="568"/>
      <c r="I253" s="570"/>
      <c r="J253" s="570"/>
      <c r="K253" s="543"/>
      <c r="L253" s="543"/>
      <c r="M253" s="543"/>
      <c r="N253" s="543"/>
      <c r="O253" s="540"/>
      <c r="P253" s="540"/>
      <c r="Q253" s="540"/>
      <c r="R253" s="543"/>
      <c r="S253" s="543"/>
      <c r="T253" s="543"/>
      <c r="U253" s="543"/>
      <c r="V253" s="547"/>
      <c r="W253" s="543"/>
      <c r="X253" s="540"/>
      <c r="Y253" s="540"/>
      <c r="Z253" s="540"/>
    </row>
    <row r="254" ht="21.0" customHeight="1">
      <c r="A254" s="540"/>
      <c r="B254" s="568"/>
      <c r="C254" s="568"/>
      <c r="D254" s="568"/>
      <c r="E254" s="568"/>
      <c r="F254" s="569"/>
      <c r="G254" s="569"/>
      <c r="H254" s="568"/>
      <c r="I254" s="570"/>
      <c r="J254" s="570"/>
      <c r="K254" s="543"/>
      <c r="L254" s="543"/>
      <c r="M254" s="543"/>
      <c r="N254" s="543"/>
      <c r="O254" s="540"/>
      <c r="P254" s="540"/>
      <c r="Q254" s="540"/>
      <c r="R254" s="543"/>
      <c r="S254" s="543"/>
      <c r="T254" s="543"/>
      <c r="U254" s="543"/>
      <c r="V254" s="543"/>
      <c r="W254" s="543"/>
      <c r="X254" s="540"/>
      <c r="Y254" s="540"/>
      <c r="Z254" s="540"/>
    </row>
    <row r="255" ht="21.0" customHeight="1">
      <c r="A255" s="540"/>
      <c r="B255" s="568"/>
      <c r="C255" s="568"/>
      <c r="D255" s="568"/>
      <c r="E255" s="568"/>
      <c r="F255" s="569"/>
      <c r="G255" s="569"/>
      <c r="H255" s="568"/>
      <c r="I255" s="570"/>
      <c r="J255" s="570"/>
      <c r="K255" s="543"/>
      <c r="L255" s="543"/>
      <c r="M255" s="543"/>
      <c r="N255" s="543"/>
      <c r="O255" s="540"/>
      <c r="P255" s="540"/>
      <c r="Q255" s="540"/>
      <c r="R255" s="543"/>
      <c r="S255" s="543"/>
      <c r="T255" s="543"/>
      <c r="U255" s="543"/>
      <c r="V255" s="543"/>
      <c r="W255" s="543"/>
      <c r="X255" s="540"/>
      <c r="Y255" s="540"/>
      <c r="Z255" s="540"/>
    </row>
    <row r="256" ht="21.0" customHeight="1">
      <c r="A256" s="540"/>
      <c r="B256" s="568"/>
      <c r="C256" s="568"/>
      <c r="D256" s="568"/>
      <c r="E256" s="568"/>
      <c r="F256" s="569"/>
      <c r="G256" s="569"/>
      <c r="H256" s="568"/>
      <c r="I256" s="570"/>
      <c r="J256" s="570"/>
      <c r="K256" s="543"/>
      <c r="L256" s="543"/>
      <c r="M256" s="543"/>
      <c r="N256" s="543"/>
      <c r="O256" s="540"/>
      <c r="P256" s="540"/>
      <c r="Q256" s="540"/>
      <c r="R256" s="543"/>
      <c r="S256" s="543"/>
      <c r="T256" s="543"/>
      <c r="U256" s="543"/>
      <c r="V256" s="543"/>
      <c r="W256" s="543"/>
      <c r="X256" s="540"/>
      <c r="Y256" s="540"/>
      <c r="Z256" s="540"/>
    </row>
    <row r="257" ht="21.0" customHeight="1">
      <c r="A257" s="540"/>
      <c r="B257" s="568"/>
      <c r="C257" s="568"/>
      <c r="D257" s="568"/>
      <c r="E257" s="568"/>
      <c r="F257" s="569"/>
      <c r="G257" s="569"/>
      <c r="H257" s="568"/>
      <c r="I257" s="570"/>
      <c r="J257" s="570"/>
      <c r="K257" s="543"/>
      <c r="L257" s="543"/>
      <c r="M257" s="543"/>
      <c r="N257" s="543"/>
      <c r="O257" s="540"/>
      <c r="P257" s="540"/>
      <c r="Q257" s="540"/>
      <c r="R257" s="543"/>
      <c r="S257" s="543"/>
      <c r="T257" s="543"/>
      <c r="U257" s="543"/>
      <c r="V257" s="543"/>
      <c r="W257" s="543"/>
      <c r="X257" s="540"/>
      <c r="Y257" s="540"/>
      <c r="Z257" s="540"/>
    </row>
    <row r="258" ht="21.0" customHeight="1">
      <c r="A258" s="540"/>
      <c r="B258" s="571"/>
      <c r="C258" s="571"/>
      <c r="D258" s="571"/>
      <c r="E258" s="571"/>
      <c r="F258" s="572"/>
      <c r="G258" s="572"/>
      <c r="H258" s="571"/>
      <c r="I258" s="573"/>
      <c r="J258" s="573"/>
      <c r="K258" s="543"/>
      <c r="L258" s="543"/>
      <c r="M258" s="543"/>
      <c r="N258" s="543"/>
      <c r="O258" s="540"/>
      <c r="P258" s="540"/>
      <c r="Q258" s="540"/>
      <c r="R258" s="543"/>
      <c r="S258" s="543"/>
      <c r="T258" s="543"/>
      <c r="U258" s="543"/>
      <c r="V258" s="543"/>
      <c r="W258" s="543"/>
      <c r="X258" s="540"/>
      <c r="Y258" s="540"/>
      <c r="Z258" s="540"/>
    </row>
    <row r="259" ht="21.0" customHeight="1">
      <c r="A259" s="540"/>
      <c r="B259" s="571"/>
      <c r="C259" s="571"/>
      <c r="D259" s="571"/>
      <c r="E259" s="571"/>
      <c r="F259" s="572"/>
      <c r="G259" s="572"/>
      <c r="H259" s="571"/>
      <c r="I259" s="573"/>
      <c r="J259" s="573"/>
      <c r="K259" s="543"/>
      <c r="L259" s="543"/>
      <c r="M259" s="543"/>
      <c r="N259" s="543"/>
      <c r="O259" s="540"/>
      <c r="P259" s="540"/>
      <c r="Q259" s="540"/>
      <c r="R259" s="543"/>
      <c r="S259" s="543"/>
      <c r="T259" s="543"/>
      <c r="U259" s="543"/>
      <c r="V259" s="543"/>
      <c r="W259" s="543"/>
      <c r="X259" s="540"/>
      <c r="Y259" s="540"/>
      <c r="Z259" s="540"/>
    </row>
    <row r="260" ht="21.0" customHeight="1">
      <c r="A260" s="540"/>
      <c r="B260" s="571"/>
      <c r="C260" s="571"/>
      <c r="D260" s="571"/>
      <c r="E260" s="571"/>
      <c r="F260" s="572"/>
      <c r="G260" s="572"/>
      <c r="H260" s="571"/>
      <c r="I260" s="573"/>
      <c r="J260" s="573"/>
      <c r="K260" s="543"/>
      <c r="L260" s="543"/>
      <c r="M260" s="543"/>
      <c r="N260" s="543"/>
      <c r="O260" s="540"/>
      <c r="P260" s="540"/>
      <c r="Q260" s="540"/>
      <c r="R260" s="543"/>
      <c r="S260" s="543"/>
      <c r="T260" s="543"/>
      <c r="U260" s="543"/>
      <c r="V260" s="543"/>
      <c r="W260" s="543"/>
      <c r="X260" s="540"/>
      <c r="Y260" s="540"/>
      <c r="Z260" s="540"/>
    </row>
    <row r="261" ht="21.0" customHeight="1">
      <c r="A261" s="540"/>
      <c r="B261" s="571"/>
      <c r="C261" s="571"/>
      <c r="D261" s="571"/>
      <c r="E261" s="571"/>
      <c r="F261" s="572"/>
      <c r="G261" s="572"/>
      <c r="H261" s="571"/>
      <c r="I261" s="573"/>
      <c r="J261" s="573"/>
      <c r="K261" s="543"/>
      <c r="L261" s="543"/>
      <c r="M261" s="543"/>
      <c r="N261" s="543"/>
      <c r="O261" s="540"/>
      <c r="P261" s="540"/>
      <c r="Q261" s="540"/>
      <c r="R261" s="543"/>
      <c r="S261" s="543"/>
      <c r="T261" s="543"/>
      <c r="U261" s="543"/>
      <c r="V261" s="543"/>
      <c r="W261" s="543"/>
      <c r="X261" s="540"/>
      <c r="Y261" s="540"/>
      <c r="Z261" s="540"/>
    </row>
    <row r="262" ht="21.0" customHeight="1">
      <c r="A262" s="540"/>
      <c r="B262" s="571"/>
      <c r="C262" s="571"/>
      <c r="D262" s="571"/>
      <c r="E262" s="571"/>
      <c r="F262" s="572"/>
      <c r="G262" s="572"/>
      <c r="H262" s="571"/>
      <c r="I262" s="573"/>
      <c r="J262" s="573"/>
      <c r="K262" s="543"/>
      <c r="L262" s="543"/>
      <c r="M262" s="543"/>
      <c r="N262" s="543"/>
      <c r="O262" s="540"/>
      <c r="P262" s="540"/>
      <c r="Q262" s="540"/>
      <c r="R262" s="543"/>
      <c r="S262" s="543"/>
      <c r="T262" s="543"/>
      <c r="U262" s="543"/>
      <c r="V262" s="543"/>
      <c r="W262" s="543"/>
      <c r="X262" s="540"/>
      <c r="Y262" s="540"/>
      <c r="Z262" s="540"/>
    </row>
    <row r="263" ht="21.0" customHeight="1">
      <c r="A263" s="540"/>
      <c r="B263" s="571"/>
      <c r="C263" s="571"/>
      <c r="D263" s="571"/>
      <c r="E263" s="571"/>
      <c r="F263" s="572"/>
      <c r="G263" s="572"/>
      <c r="H263" s="571"/>
      <c r="I263" s="573"/>
      <c r="J263" s="573"/>
      <c r="K263" s="543"/>
      <c r="L263" s="543"/>
      <c r="M263" s="543"/>
      <c r="N263" s="543"/>
      <c r="O263" s="540"/>
      <c r="P263" s="540"/>
      <c r="Q263" s="540"/>
      <c r="R263" s="543"/>
      <c r="S263" s="543"/>
      <c r="T263" s="543"/>
      <c r="U263" s="543"/>
      <c r="V263" s="543"/>
      <c r="W263" s="543"/>
      <c r="X263" s="540"/>
      <c r="Y263" s="540"/>
      <c r="Z263" s="540"/>
    </row>
    <row r="264" ht="21.0" customHeight="1">
      <c r="A264" s="540"/>
      <c r="B264" s="571"/>
      <c r="C264" s="571"/>
      <c r="D264" s="571"/>
      <c r="E264" s="571"/>
      <c r="F264" s="572"/>
      <c r="G264" s="572"/>
      <c r="H264" s="571"/>
      <c r="I264" s="573"/>
      <c r="J264" s="573"/>
      <c r="K264" s="543"/>
      <c r="L264" s="543"/>
      <c r="M264" s="543"/>
      <c r="N264" s="543"/>
      <c r="O264" s="540"/>
      <c r="P264" s="540"/>
      <c r="Q264" s="540"/>
      <c r="R264" s="543"/>
      <c r="S264" s="543"/>
      <c r="T264" s="543"/>
      <c r="U264" s="543"/>
      <c r="V264" s="543"/>
      <c r="W264" s="543"/>
      <c r="X264" s="540"/>
      <c r="Y264" s="540"/>
      <c r="Z264" s="540"/>
    </row>
    <row r="265" ht="21.0" customHeight="1">
      <c r="A265" s="540"/>
      <c r="B265" s="571"/>
      <c r="C265" s="571"/>
      <c r="D265" s="571"/>
      <c r="E265" s="571"/>
      <c r="F265" s="572"/>
      <c r="G265" s="572"/>
      <c r="H265" s="571"/>
      <c r="I265" s="573"/>
      <c r="J265" s="573"/>
      <c r="K265" s="543"/>
      <c r="L265" s="543"/>
      <c r="M265" s="543"/>
      <c r="N265" s="543"/>
      <c r="O265" s="540"/>
      <c r="P265" s="540"/>
      <c r="Q265" s="540"/>
      <c r="R265" s="543"/>
      <c r="S265" s="543"/>
      <c r="T265" s="543"/>
      <c r="U265" s="543"/>
      <c r="V265" s="543"/>
      <c r="W265" s="543"/>
      <c r="X265" s="540"/>
      <c r="Y265" s="540"/>
      <c r="Z265" s="540"/>
    </row>
    <row r="266" ht="21.0" customHeight="1">
      <c r="A266" s="540"/>
      <c r="B266" s="571"/>
      <c r="C266" s="571"/>
      <c r="D266" s="571"/>
      <c r="E266" s="571"/>
      <c r="F266" s="572"/>
      <c r="G266" s="572"/>
      <c r="H266" s="571"/>
      <c r="I266" s="573"/>
      <c r="J266" s="573"/>
      <c r="K266" s="543"/>
      <c r="L266" s="543"/>
      <c r="M266" s="543"/>
      <c r="N266" s="543"/>
      <c r="O266" s="540"/>
      <c r="P266" s="540"/>
      <c r="Q266" s="540"/>
      <c r="R266" s="543"/>
      <c r="S266" s="543"/>
      <c r="T266" s="543"/>
      <c r="U266" s="543"/>
      <c r="V266" s="543"/>
      <c r="W266" s="543"/>
      <c r="X266" s="540"/>
      <c r="Y266" s="540"/>
      <c r="Z266" s="540"/>
    </row>
    <row r="267" ht="21.0" customHeight="1">
      <c r="A267" s="540"/>
      <c r="B267" s="571"/>
      <c r="C267" s="571"/>
      <c r="D267" s="571"/>
      <c r="E267" s="571"/>
      <c r="F267" s="572"/>
      <c r="G267" s="572"/>
      <c r="H267" s="571"/>
      <c r="I267" s="573"/>
      <c r="J267" s="573"/>
      <c r="K267" s="543"/>
      <c r="L267" s="543"/>
      <c r="M267" s="543"/>
      <c r="N267" s="543"/>
      <c r="O267" s="540"/>
      <c r="P267" s="540"/>
      <c r="Q267" s="540"/>
      <c r="R267" s="543"/>
      <c r="S267" s="543"/>
      <c r="T267" s="543"/>
      <c r="U267" s="543"/>
      <c r="V267" s="543"/>
      <c r="W267" s="543"/>
      <c r="X267" s="540"/>
      <c r="Y267" s="540"/>
      <c r="Z267" s="540"/>
    </row>
    <row r="268" ht="21.0" customHeight="1">
      <c r="A268" s="540"/>
      <c r="B268" s="571"/>
      <c r="C268" s="571"/>
      <c r="D268" s="571"/>
      <c r="E268" s="571"/>
      <c r="F268" s="572"/>
      <c r="G268" s="572"/>
      <c r="H268" s="571"/>
      <c r="I268" s="573"/>
      <c r="J268" s="573"/>
      <c r="K268" s="543"/>
      <c r="L268" s="543"/>
      <c r="M268" s="543"/>
      <c r="N268" s="543"/>
      <c r="O268" s="540"/>
      <c r="P268" s="540"/>
      <c r="Q268" s="540"/>
      <c r="R268" s="543"/>
      <c r="S268" s="543"/>
      <c r="T268" s="543"/>
      <c r="U268" s="543"/>
      <c r="V268" s="543"/>
      <c r="W268" s="543"/>
      <c r="X268" s="540"/>
      <c r="Y268" s="540"/>
      <c r="Z268" s="540"/>
    </row>
    <row r="269" ht="21.0" customHeight="1">
      <c r="A269" s="540"/>
      <c r="B269" s="571"/>
      <c r="C269" s="571"/>
      <c r="D269" s="571"/>
      <c r="E269" s="571"/>
      <c r="F269" s="572"/>
      <c r="G269" s="572"/>
      <c r="H269" s="571"/>
      <c r="I269" s="573"/>
      <c r="J269" s="573"/>
      <c r="K269" s="543"/>
      <c r="L269" s="543"/>
      <c r="M269" s="543"/>
      <c r="N269" s="543"/>
      <c r="O269" s="540"/>
      <c r="P269" s="540"/>
      <c r="Q269" s="540"/>
      <c r="R269" s="543"/>
      <c r="S269" s="543"/>
      <c r="T269" s="543"/>
      <c r="U269" s="543"/>
      <c r="V269" s="543"/>
      <c r="W269" s="543"/>
      <c r="X269" s="540"/>
      <c r="Y269" s="540"/>
      <c r="Z269" s="540"/>
    </row>
    <row r="270" ht="21.0" customHeight="1">
      <c r="A270" s="540"/>
      <c r="B270" s="571"/>
      <c r="C270" s="571"/>
      <c r="D270" s="571"/>
      <c r="E270" s="571"/>
      <c r="F270" s="572"/>
      <c r="G270" s="572"/>
      <c r="H270" s="571"/>
      <c r="I270" s="573"/>
      <c r="J270" s="573"/>
      <c r="K270" s="543"/>
      <c r="L270" s="543"/>
      <c r="M270" s="543"/>
      <c r="N270" s="543"/>
      <c r="O270" s="540"/>
      <c r="P270" s="540"/>
      <c r="Q270" s="540"/>
      <c r="R270" s="543"/>
      <c r="S270" s="543"/>
      <c r="T270" s="543"/>
      <c r="U270" s="543"/>
      <c r="V270" s="543"/>
      <c r="W270" s="543"/>
      <c r="X270" s="540"/>
      <c r="Y270" s="540"/>
      <c r="Z270" s="540"/>
    </row>
    <row r="271" ht="21.0" customHeight="1">
      <c r="A271" s="540"/>
      <c r="B271" s="571"/>
      <c r="C271" s="571"/>
      <c r="D271" s="571"/>
      <c r="E271" s="571"/>
      <c r="F271" s="572"/>
      <c r="G271" s="572"/>
      <c r="H271" s="571"/>
      <c r="I271" s="573"/>
      <c r="J271" s="573"/>
      <c r="K271" s="543"/>
      <c r="L271" s="543"/>
      <c r="M271" s="543"/>
      <c r="N271" s="543"/>
      <c r="O271" s="540"/>
      <c r="P271" s="540"/>
      <c r="Q271" s="540"/>
      <c r="R271" s="543"/>
      <c r="S271" s="543"/>
      <c r="T271" s="543"/>
      <c r="U271" s="543"/>
      <c r="V271" s="543"/>
      <c r="W271" s="543"/>
      <c r="X271" s="540"/>
      <c r="Y271" s="540"/>
      <c r="Z271" s="540"/>
    </row>
    <row r="272" ht="21.0" customHeight="1">
      <c r="A272" s="540"/>
      <c r="B272" s="571"/>
      <c r="C272" s="571"/>
      <c r="D272" s="571"/>
      <c r="E272" s="571"/>
      <c r="F272" s="572"/>
      <c r="G272" s="572"/>
      <c r="H272" s="571"/>
      <c r="I272" s="573"/>
      <c r="J272" s="573"/>
      <c r="K272" s="543"/>
      <c r="L272" s="543"/>
      <c r="M272" s="543"/>
      <c r="N272" s="543"/>
      <c r="O272" s="540"/>
      <c r="P272" s="540"/>
      <c r="Q272" s="540"/>
      <c r="R272" s="543"/>
      <c r="S272" s="543"/>
      <c r="T272" s="543"/>
      <c r="U272" s="543"/>
      <c r="V272" s="543"/>
      <c r="W272" s="543"/>
      <c r="X272" s="540"/>
      <c r="Y272" s="540"/>
      <c r="Z272" s="540"/>
    </row>
    <row r="273" ht="21.0" customHeight="1">
      <c r="A273" s="540"/>
      <c r="B273" s="571"/>
      <c r="C273" s="571"/>
      <c r="D273" s="571"/>
      <c r="E273" s="571"/>
      <c r="F273" s="572"/>
      <c r="G273" s="572"/>
      <c r="H273" s="571"/>
      <c r="I273" s="573"/>
      <c r="J273" s="573"/>
      <c r="K273" s="543"/>
      <c r="L273" s="543"/>
      <c r="M273" s="543"/>
      <c r="N273" s="543"/>
      <c r="O273" s="540"/>
      <c r="P273" s="540"/>
      <c r="Q273" s="540"/>
      <c r="R273" s="543"/>
      <c r="S273" s="543"/>
      <c r="T273" s="543"/>
      <c r="U273" s="543"/>
      <c r="V273" s="543"/>
      <c r="W273" s="543"/>
      <c r="X273" s="540"/>
      <c r="Y273" s="540"/>
      <c r="Z273" s="540"/>
    </row>
    <row r="274" ht="21.0" customHeight="1">
      <c r="A274" s="540"/>
      <c r="B274" s="571"/>
      <c r="C274" s="571"/>
      <c r="D274" s="571"/>
      <c r="E274" s="571"/>
      <c r="F274" s="572"/>
      <c r="G274" s="572"/>
      <c r="H274" s="571"/>
      <c r="I274" s="573"/>
      <c r="J274" s="573"/>
      <c r="K274" s="543"/>
      <c r="L274" s="543"/>
      <c r="M274" s="543"/>
      <c r="N274" s="543"/>
      <c r="O274" s="540"/>
      <c r="P274" s="540"/>
      <c r="Q274" s="540"/>
      <c r="R274" s="543"/>
      <c r="S274" s="543"/>
      <c r="T274" s="543"/>
      <c r="U274" s="543"/>
      <c r="V274" s="543"/>
      <c r="W274" s="543"/>
      <c r="X274" s="540"/>
      <c r="Y274" s="540"/>
      <c r="Z274" s="540"/>
    </row>
    <row r="275" ht="21.0" customHeight="1">
      <c r="A275" s="540"/>
      <c r="B275" s="571"/>
      <c r="C275" s="571"/>
      <c r="D275" s="571"/>
      <c r="E275" s="571"/>
      <c r="F275" s="572"/>
      <c r="G275" s="572"/>
      <c r="H275" s="571"/>
      <c r="I275" s="573"/>
      <c r="J275" s="573"/>
      <c r="K275" s="543"/>
      <c r="L275" s="543"/>
      <c r="M275" s="543"/>
      <c r="N275" s="543"/>
      <c r="O275" s="540"/>
      <c r="P275" s="540"/>
      <c r="Q275" s="540"/>
      <c r="R275" s="543"/>
      <c r="S275" s="543"/>
      <c r="T275" s="543"/>
      <c r="U275" s="543"/>
      <c r="V275" s="543"/>
      <c r="W275" s="543"/>
      <c r="X275" s="540"/>
      <c r="Y275" s="540"/>
      <c r="Z275" s="540"/>
    </row>
    <row r="276" ht="21.0" customHeight="1">
      <c r="A276" s="540"/>
      <c r="B276" s="571"/>
      <c r="C276" s="571"/>
      <c r="D276" s="571"/>
      <c r="E276" s="571"/>
      <c r="F276" s="572"/>
      <c r="G276" s="572"/>
      <c r="H276" s="571"/>
      <c r="I276" s="573"/>
      <c r="J276" s="573"/>
      <c r="K276" s="543"/>
      <c r="L276" s="543"/>
      <c r="M276" s="543"/>
      <c r="N276" s="543"/>
      <c r="O276" s="540"/>
      <c r="P276" s="540"/>
      <c r="Q276" s="540"/>
      <c r="R276" s="543"/>
      <c r="S276" s="543"/>
      <c r="T276" s="543"/>
      <c r="U276" s="543"/>
      <c r="V276" s="543"/>
      <c r="W276" s="543"/>
      <c r="X276" s="540"/>
      <c r="Y276" s="540"/>
      <c r="Z276" s="540"/>
    </row>
    <row r="277" ht="21.0" customHeight="1">
      <c r="A277" s="540"/>
      <c r="B277" s="571"/>
      <c r="C277" s="571"/>
      <c r="D277" s="571"/>
      <c r="E277" s="571"/>
      <c r="F277" s="572"/>
      <c r="G277" s="572"/>
      <c r="H277" s="571"/>
      <c r="I277" s="573"/>
      <c r="J277" s="573"/>
      <c r="K277" s="543"/>
      <c r="L277" s="543"/>
      <c r="M277" s="543"/>
      <c r="N277" s="543"/>
      <c r="O277" s="540"/>
      <c r="P277" s="540"/>
      <c r="Q277" s="540"/>
      <c r="R277" s="543"/>
      <c r="S277" s="543"/>
      <c r="T277" s="543"/>
      <c r="U277" s="543"/>
      <c r="V277" s="543"/>
      <c r="W277" s="543"/>
      <c r="X277" s="540"/>
      <c r="Y277" s="540"/>
      <c r="Z277" s="540"/>
    </row>
    <row r="278" ht="21.0" customHeight="1">
      <c r="A278" s="540"/>
      <c r="B278" s="571"/>
      <c r="C278" s="571"/>
      <c r="D278" s="571"/>
      <c r="E278" s="571"/>
      <c r="F278" s="572"/>
      <c r="G278" s="572"/>
      <c r="H278" s="571"/>
      <c r="I278" s="573"/>
      <c r="J278" s="573"/>
      <c r="K278" s="543"/>
      <c r="L278" s="543"/>
      <c r="M278" s="543"/>
      <c r="N278" s="543"/>
      <c r="O278" s="540"/>
      <c r="P278" s="540"/>
      <c r="Q278" s="540"/>
      <c r="R278" s="543"/>
      <c r="S278" s="543"/>
      <c r="T278" s="543"/>
      <c r="U278" s="543"/>
      <c r="V278" s="543"/>
      <c r="W278" s="543"/>
      <c r="X278" s="540"/>
      <c r="Y278" s="540"/>
      <c r="Z278" s="540"/>
    </row>
    <row r="279" ht="21.0" customHeight="1">
      <c r="A279" s="540"/>
      <c r="B279" s="571"/>
      <c r="C279" s="571"/>
      <c r="D279" s="571"/>
      <c r="E279" s="571"/>
      <c r="F279" s="572"/>
      <c r="G279" s="572"/>
      <c r="H279" s="571"/>
      <c r="I279" s="573"/>
      <c r="J279" s="573"/>
      <c r="K279" s="543"/>
      <c r="L279" s="543"/>
      <c r="M279" s="543"/>
      <c r="N279" s="543"/>
      <c r="O279" s="540"/>
      <c r="P279" s="540"/>
      <c r="Q279" s="540"/>
      <c r="R279" s="543"/>
      <c r="S279" s="543"/>
      <c r="T279" s="543"/>
      <c r="U279" s="543"/>
      <c r="V279" s="543"/>
      <c r="W279" s="543"/>
      <c r="X279" s="540"/>
      <c r="Y279" s="540"/>
      <c r="Z279" s="540"/>
    </row>
    <row r="280" ht="21.0" customHeight="1">
      <c r="A280" s="540"/>
      <c r="B280" s="571"/>
      <c r="C280" s="571"/>
      <c r="D280" s="571"/>
      <c r="E280" s="571"/>
      <c r="F280" s="572"/>
      <c r="G280" s="572"/>
      <c r="H280" s="571"/>
      <c r="I280" s="573"/>
      <c r="J280" s="573"/>
      <c r="K280" s="543"/>
      <c r="L280" s="543"/>
      <c r="M280" s="543"/>
      <c r="N280" s="543"/>
      <c r="O280" s="540"/>
      <c r="P280" s="540"/>
      <c r="Q280" s="540"/>
      <c r="R280" s="543"/>
      <c r="S280" s="543"/>
      <c r="T280" s="543"/>
      <c r="U280" s="543"/>
      <c r="V280" s="543"/>
      <c r="W280" s="543"/>
      <c r="X280" s="540"/>
      <c r="Y280" s="540"/>
      <c r="Z280" s="540"/>
    </row>
    <row r="281" ht="21.0" customHeight="1">
      <c r="A281" s="540"/>
      <c r="B281" s="571"/>
      <c r="C281" s="571"/>
      <c r="D281" s="571"/>
      <c r="E281" s="571"/>
      <c r="F281" s="572"/>
      <c r="G281" s="572"/>
      <c r="H281" s="571"/>
      <c r="I281" s="573"/>
      <c r="J281" s="573"/>
      <c r="K281" s="543"/>
      <c r="L281" s="543"/>
      <c r="M281" s="543"/>
      <c r="N281" s="543"/>
      <c r="O281" s="540"/>
      <c r="P281" s="540"/>
      <c r="Q281" s="540"/>
      <c r="R281" s="543"/>
      <c r="S281" s="543"/>
      <c r="T281" s="543"/>
      <c r="U281" s="543"/>
      <c r="V281" s="543"/>
      <c r="W281" s="543"/>
      <c r="X281" s="540"/>
      <c r="Y281" s="540"/>
      <c r="Z281" s="540"/>
    </row>
    <row r="282" ht="21.0" customHeight="1">
      <c r="A282" s="540"/>
      <c r="B282" s="571"/>
      <c r="C282" s="571"/>
      <c r="D282" s="571"/>
      <c r="E282" s="571"/>
      <c r="F282" s="572"/>
      <c r="G282" s="572"/>
      <c r="H282" s="571"/>
      <c r="I282" s="573"/>
      <c r="J282" s="573"/>
      <c r="K282" s="543"/>
      <c r="L282" s="543"/>
      <c r="M282" s="543"/>
      <c r="N282" s="543"/>
      <c r="O282" s="540"/>
      <c r="P282" s="540"/>
      <c r="Q282" s="540"/>
      <c r="R282" s="543"/>
      <c r="S282" s="543"/>
      <c r="T282" s="543"/>
      <c r="U282" s="543"/>
      <c r="V282" s="543"/>
      <c r="W282" s="543"/>
      <c r="X282" s="540"/>
      <c r="Y282" s="540"/>
      <c r="Z282" s="540"/>
    </row>
    <row r="283" ht="21.0" customHeight="1">
      <c r="A283" s="540"/>
      <c r="B283" s="571"/>
      <c r="C283" s="571"/>
      <c r="D283" s="571"/>
      <c r="E283" s="571"/>
      <c r="F283" s="572"/>
      <c r="G283" s="572"/>
      <c r="H283" s="571"/>
      <c r="I283" s="573"/>
      <c r="J283" s="573"/>
      <c r="K283" s="543"/>
      <c r="L283" s="543"/>
      <c r="M283" s="543"/>
      <c r="N283" s="543"/>
      <c r="O283" s="540"/>
      <c r="P283" s="540"/>
      <c r="Q283" s="540"/>
      <c r="R283" s="543"/>
      <c r="S283" s="543"/>
      <c r="T283" s="543"/>
      <c r="U283" s="543"/>
      <c r="V283" s="543"/>
      <c r="W283" s="543"/>
      <c r="X283" s="540"/>
      <c r="Y283" s="540"/>
      <c r="Z283" s="540"/>
    </row>
    <row r="284" ht="21.0" customHeight="1">
      <c r="A284" s="540"/>
      <c r="B284" s="571"/>
      <c r="C284" s="571"/>
      <c r="D284" s="571"/>
      <c r="E284" s="571"/>
      <c r="F284" s="572"/>
      <c r="G284" s="572"/>
      <c r="H284" s="571"/>
      <c r="I284" s="573"/>
      <c r="J284" s="573"/>
      <c r="K284" s="543"/>
      <c r="L284" s="543"/>
      <c r="M284" s="543"/>
      <c r="N284" s="543"/>
      <c r="O284" s="540"/>
      <c r="P284" s="540"/>
      <c r="Q284" s="540"/>
      <c r="R284" s="543"/>
      <c r="S284" s="543"/>
      <c r="T284" s="543"/>
      <c r="U284" s="543"/>
      <c r="V284" s="543"/>
      <c r="W284" s="543"/>
      <c r="X284" s="540"/>
      <c r="Y284" s="540"/>
      <c r="Z284" s="540"/>
    </row>
    <row r="285" ht="21.0" customHeight="1">
      <c r="A285" s="540"/>
      <c r="B285" s="571"/>
      <c r="C285" s="571"/>
      <c r="D285" s="571"/>
      <c r="E285" s="571"/>
      <c r="F285" s="572"/>
      <c r="G285" s="572"/>
      <c r="H285" s="571"/>
      <c r="I285" s="573"/>
      <c r="J285" s="573"/>
      <c r="K285" s="543"/>
      <c r="L285" s="543"/>
      <c r="M285" s="543"/>
      <c r="N285" s="543"/>
      <c r="O285" s="540"/>
      <c r="P285" s="540"/>
      <c r="Q285" s="540"/>
      <c r="R285" s="543"/>
      <c r="S285" s="543"/>
      <c r="T285" s="543"/>
      <c r="U285" s="543"/>
      <c r="V285" s="543"/>
      <c r="W285" s="543"/>
      <c r="X285" s="540"/>
      <c r="Y285" s="540"/>
      <c r="Z285" s="540"/>
    </row>
    <row r="286" ht="21.0" customHeight="1">
      <c r="A286" s="540"/>
      <c r="B286" s="571"/>
      <c r="C286" s="571"/>
      <c r="D286" s="571"/>
      <c r="E286" s="571"/>
      <c r="F286" s="572"/>
      <c r="G286" s="572"/>
      <c r="H286" s="571"/>
      <c r="I286" s="573"/>
      <c r="J286" s="573"/>
      <c r="K286" s="543"/>
      <c r="L286" s="543"/>
      <c r="M286" s="543"/>
      <c r="N286" s="543"/>
      <c r="O286" s="540"/>
      <c r="P286" s="540"/>
      <c r="Q286" s="540"/>
      <c r="R286" s="543"/>
      <c r="S286" s="543"/>
      <c r="T286" s="543"/>
      <c r="U286" s="543"/>
      <c r="V286" s="543"/>
      <c r="W286" s="543"/>
      <c r="X286" s="540"/>
      <c r="Y286" s="540"/>
      <c r="Z286" s="540"/>
    </row>
    <row r="287" ht="21.0" customHeight="1">
      <c r="A287" s="540"/>
      <c r="B287" s="571"/>
      <c r="C287" s="571"/>
      <c r="D287" s="571"/>
      <c r="E287" s="571"/>
      <c r="F287" s="572"/>
      <c r="G287" s="572"/>
      <c r="H287" s="571"/>
      <c r="I287" s="573"/>
      <c r="J287" s="573"/>
      <c r="K287" s="543"/>
      <c r="L287" s="543"/>
      <c r="M287" s="543"/>
      <c r="N287" s="543"/>
      <c r="O287" s="540"/>
      <c r="P287" s="540"/>
      <c r="Q287" s="540"/>
      <c r="R287" s="543"/>
      <c r="S287" s="543"/>
      <c r="T287" s="543"/>
      <c r="U287" s="543"/>
      <c r="V287" s="543"/>
      <c r="W287" s="543"/>
      <c r="X287" s="540"/>
      <c r="Y287" s="540"/>
      <c r="Z287" s="540"/>
    </row>
    <row r="288" ht="21.0" customHeight="1">
      <c r="A288" s="540"/>
      <c r="B288" s="571"/>
      <c r="C288" s="571"/>
      <c r="D288" s="571"/>
      <c r="E288" s="571"/>
      <c r="F288" s="572"/>
      <c r="G288" s="572"/>
      <c r="H288" s="571"/>
      <c r="I288" s="573"/>
      <c r="J288" s="573"/>
      <c r="K288" s="543"/>
      <c r="L288" s="543"/>
      <c r="M288" s="543"/>
      <c r="N288" s="543"/>
      <c r="O288" s="540"/>
      <c r="P288" s="540"/>
      <c r="Q288" s="540"/>
      <c r="R288" s="543"/>
      <c r="S288" s="543"/>
      <c r="T288" s="543"/>
      <c r="U288" s="543"/>
      <c r="V288" s="543"/>
      <c r="W288" s="543"/>
      <c r="X288" s="540"/>
      <c r="Y288" s="540"/>
      <c r="Z288" s="540"/>
    </row>
    <row r="289" ht="21.0" customHeight="1">
      <c r="A289" s="4"/>
      <c r="B289" s="543"/>
      <c r="C289" s="543"/>
      <c r="D289" s="543"/>
      <c r="E289" s="543"/>
      <c r="F289" s="8"/>
      <c r="G289" s="8"/>
      <c r="H289" s="561"/>
      <c r="I289" s="561"/>
      <c r="J289" s="561"/>
      <c r="K289" s="26"/>
      <c r="L289" s="26"/>
      <c r="M289" s="26"/>
      <c r="N289" s="26"/>
      <c r="O289" s="26"/>
      <c r="P289" s="26"/>
      <c r="Q289" s="26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543"/>
      <c r="C290" s="543"/>
      <c r="D290" s="543"/>
      <c r="E290" s="543"/>
      <c r="F290" s="574"/>
      <c r="G290" s="574"/>
      <c r="H290" s="54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3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3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3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7"/>
      <c r="B294" s="4"/>
      <c r="C294" s="4"/>
      <c r="D294" s="4"/>
      <c r="E294" s="4"/>
      <c r="F294" s="3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3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561"/>
      <c r="C296" s="575"/>
      <c r="D296" s="575"/>
      <c r="E296" s="575"/>
      <c r="F296" s="576"/>
      <c r="G296" s="576"/>
      <c r="H296" s="561"/>
      <c r="I296" s="561"/>
      <c r="J296" s="561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122"/>
      <c r="B297" s="541"/>
      <c r="C297" s="541"/>
      <c r="D297" s="541"/>
      <c r="E297" s="541"/>
      <c r="F297" s="549"/>
      <c r="G297" s="549"/>
      <c r="H297" s="541"/>
      <c r="I297" s="544"/>
      <c r="J297" s="544"/>
      <c r="K297" s="4"/>
      <c r="L297" s="4"/>
      <c r="M297" s="4"/>
      <c r="N297" s="4"/>
      <c r="O297" s="577"/>
      <c r="P297" s="577"/>
      <c r="Q297" s="577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122"/>
      <c r="B298" s="541"/>
      <c r="C298" s="541"/>
      <c r="D298" s="541"/>
      <c r="E298" s="541"/>
      <c r="F298" s="549"/>
      <c r="G298" s="549"/>
      <c r="H298" s="541"/>
      <c r="I298" s="544"/>
      <c r="J298" s="544"/>
      <c r="K298" s="4"/>
      <c r="L298" s="4"/>
      <c r="M298" s="4"/>
      <c r="N298" s="4"/>
      <c r="O298" s="577"/>
      <c r="P298" s="577"/>
      <c r="Q298" s="577"/>
      <c r="R298" s="4"/>
      <c r="S298" s="4"/>
      <c r="T298" s="4"/>
      <c r="U298" s="4"/>
      <c r="V298" s="4"/>
      <c r="W298" s="4"/>
      <c r="X298" s="571"/>
      <c r="Y298" s="4"/>
      <c r="Z298" s="4"/>
    </row>
    <row r="299" ht="21.0" customHeight="1">
      <c r="A299" s="122"/>
      <c r="B299" s="541"/>
      <c r="C299" s="541"/>
      <c r="D299" s="541"/>
      <c r="E299" s="541"/>
      <c r="F299" s="549"/>
      <c r="G299" s="549"/>
      <c r="H299" s="541"/>
      <c r="I299" s="544"/>
      <c r="J299" s="544"/>
      <c r="K299" s="4"/>
      <c r="L299" s="4"/>
      <c r="M299" s="4"/>
      <c r="N299" s="4"/>
      <c r="O299" s="577"/>
      <c r="P299" s="577"/>
      <c r="Q299" s="577"/>
      <c r="R299" s="4"/>
      <c r="S299" s="4"/>
      <c r="T299" s="4"/>
      <c r="U299" s="4"/>
      <c r="V299" s="4"/>
      <c r="W299" s="4"/>
      <c r="X299" s="571"/>
      <c r="Y299" s="4"/>
      <c r="Z299" s="4"/>
    </row>
    <row r="300" ht="21.0" customHeight="1">
      <c r="A300" s="122"/>
      <c r="B300" s="541"/>
      <c r="C300" s="541"/>
      <c r="D300" s="541"/>
      <c r="E300" s="541"/>
      <c r="F300" s="549"/>
      <c r="G300" s="549"/>
      <c r="H300" s="541"/>
      <c r="I300" s="544"/>
      <c r="J300" s="544"/>
      <c r="K300" s="4"/>
      <c r="L300" s="4"/>
      <c r="M300" s="4"/>
      <c r="N300" s="4"/>
      <c r="O300" s="577"/>
      <c r="P300" s="577"/>
      <c r="Q300" s="577"/>
      <c r="R300" s="4"/>
      <c r="S300" s="4"/>
      <c r="T300" s="4"/>
      <c r="U300" s="4"/>
      <c r="V300" s="4"/>
      <c r="W300" s="4"/>
      <c r="X300" s="571"/>
      <c r="Y300" s="4"/>
      <c r="Z300" s="4"/>
    </row>
    <row r="301" ht="21.0" customHeight="1">
      <c r="A301" s="122"/>
      <c r="B301" s="541"/>
      <c r="C301" s="541"/>
      <c r="D301" s="541"/>
      <c r="E301" s="541"/>
      <c r="F301" s="549"/>
      <c r="G301" s="549"/>
      <c r="H301" s="541"/>
      <c r="I301" s="544"/>
      <c r="J301" s="544"/>
      <c r="K301" s="4"/>
      <c r="L301" s="4"/>
      <c r="M301" s="4"/>
      <c r="N301" s="4"/>
      <c r="O301" s="577"/>
      <c r="P301" s="577"/>
      <c r="Q301" s="577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122"/>
      <c r="B302" s="541"/>
      <c r="C302" s="541"/>
      <c r="D302" s="541"/>
      <c r="E302" s="541"/>
      <c r="F302" s="549"/>
      <c r="G302" s="549"/>
      <c r="H302" s="541"/>
      <c r="I302" s="544"/>
      <c r="J302" s="544"/>
      <c r="K302" s="4"/>
      <c r="L302" s="4"/>
      <c r="M302" s="4"/>
      <c r="N302" s="4"/>
      <c r="O302" s="577"/>
      <c r="P302" s="577"/>
      <c r="Q302" s="577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122"/>
      <c r="B303" s="541"/>
      <c r="C303" s="541"/>
      <c r="D303" s="541"/>
      <c r="E303" s="541"/>
      <c r="F303" s="549"/>
      <c r="G303" s="549"/>
      <c r="H303" s="541"/>
      <c r="I303" s="544"/>
      <c r="J303" s="544"/>
      <c r="K303" s="4"/>
      <c r="L303" s="4"/>
      <c r="M303" s="4"/>
      <c r="N303" s="4"/>
      <c r="O303" s="577"/>
      <c r="P303" s="577"/>
      <c r="Q303" s="577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122"/>
      <c r="B304" s="541"/>
      <c r="C304" s="541"/>
      <c r="D304" s="541"/>
      <c r="E304" s="541"/>
      <c r="F304" s="549"/>
      <c r="G304" s="549"/>
      <c r="H304" s="541"/>
      <c r="I304" s="544"/>
      <c r="J304" s="544"/>
      <c r="K304" s="4"/>
      <c r="L304" s="4"/>
      <c r="M304" s="4"/>
      <c r="N304" s="4"/>
      <c r="O304" s="577"/>
      <c r="P304" s="577"/>
      <c r="Q304" s="577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122"/>
      <c r="B305" s="541"/>
      <c r="C305" s="541"/>
      <c r="D305" s="541"/>
      <c r="E305" s="541"/>
      <c r="F305" s="549"/>
      <c r="G305" s="549"/>
      <c r="H305" s="541"/>
      <c r="I305" s="544"/>
      <c r="J305" s="544"/>
      <c r="K305" s="4"/>
      <c r="L305" s="4"/>
      <c r="M305" s="4"/>
      <c r="N305" s="4"/>
      <c r="O305" s="577"/>
      <c r="P305" s="577"/>
      <c r="Q305" s="577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122"/>
      <c r="B306" s="541"/>
      <c r="C306" s="541"/>
      <c r="D306" s="541"/>
      <c r="E306" s="541"/>
      <c r="F306" s="549"/>
      <c r="G306" s="549"/>
      <c r="H306" s="541"/>
      <c r="I306" s="544"/>
      <c r="J306" s="54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578"/>
      <c r="X306" s="4"/>
      <c r="Y306" s="4"/>
      <c r="Z306" s="4"/>
    </row>
    <row r="307" ht="21.0" customHeight="1">
      <c r="A307" s="122"/>
      <c r="B307" s="4"/>
      <c r="C307" s="4"/>
      <c r="D307" s="4"/>
      <c r="E307" s="4"/>
      <c r="F307" s="576"/>
      <c r="G307" s="576"/>
      <c r="H307" s="4"/>
      <c r="I307" s="579"/>
      <c r="J307" s="57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578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3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578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3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578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3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578"/>
      <c r="X310" s="4"/>
      <c r="Y310" s="4"/>
      <c r="Z310" s="4"/>
    </row>
    <row r="311" ht="21.0" customHeight="1">
      <c r="A311" s="7"/>
      <c r="B311" s="4"/>
      <c r="C311" s="4"/>
      <c r="D311" s="4"/>
      <c r="E311" s="4"/>
      <c r="F311" s="3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578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3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578"/>
      <c r="X312" s="4"/>
      <c r="Y312" s="4"/>
      <c r="Z312" s="4"/>
    </row>
    <row r="313" ht="21.0" customHeight="1">
      <c r="A313" s="4"/>
      <c r="B313" s="561"/>
      <c r="C313" s="575"/>
      <c r="D313" s="575"/>
      <c r="E313" s="575"/>
      <c r="F313" s="576"/>
      <c r="G313" s="576"/>
      <c r="H313" s="561"/>
      <c r="I313" s="561"/>
      <c r="J313" s="561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578"/>
      <c r="X313" s="4"/>
      <c r="Y313" s="4"/>
      <c r="Z313" s="4"/>
    </row>
    <row r="314" ht="21.0" customHeight="1">
      <c r="A314" s="122"/>
      <c r="B314" s="580"/>
      <c r="C314" s="579"/>
      <c r="D314" s="579"/>
      <c r="E314" s="579"/>
      <c r="F314" s="581"/>
      <c r="G314" s="581"/>
      <c r="H314" s="579"/>
      <c r="I314" s="579"/>
      <c r="J314" s="57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578"/>
      <c r="X314" s="4"/>
      <c r="Y314" s="4"/>
      <c r="Z314" s="4"/>
    </row>
    <row r="315" ht="21.0" customHeight="1">
      <c r="A315" s="122"/>
      <c r="B315" s="580"/>
      <c r="C315" s="579"/>
      <c r="D315" s="579"/>
      <c r="E315" s="579"/>
      <c r="F315" s="581"/>
      <c r="G315" s="581"/>
      <c r="H315" s="579"/>
      <c r="I315" s="579"/>
      <c r="J315" s="57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578"/>
      <c r="X315" s="4"/>
      <c r="Y315" s="4"/>
      <c r="Z315" s="4"/>
    </row>
    <row r="316" ht="21.0" customHeight="1">
      <c r="A316" s="122"/>
      <c r="B316" s="580"/>
      <c r="C316" s="579"/>
      <c r="D316" s="579"/>
      <c r="E316" s="579"/>
      <c r="F316" s="581"/>
      <c r="G316" s="581"/>
      <c r="H316" s="579"/>
      <c r="I316" s="579"/>
      <c r="J316" s="57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578"/>
      <c r="X316" s="4"/>
      <c r="Y316" s="4"/>
      <c r="Z316" s="4"/>
    </row>
    <row r="317" ht="21.0" customHeight="1">
      <c r="A317" s="122"/>
      <c r="B317" s="580"/>
      <c r="C317" s="579"/>
      <c r="D317" s="579"/>
      <c r="E317" s="579"/>
      <c r="F317" s="582"/>
      <c r="G317" s="582"/>
      <c r="H317" s="579"/>
      <c r="I317" s="579"/>
      <c r="J317" s="57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3"/>
      <c r="X317" s="4"/>
      <c r="Y317" s="4"/>
      <c r="Z317" s="4"/>
    </row>
    <row r="318" ht="21.0" customHeight="1">
      <c r="A318" s="122"/>
      <c r="B318" s="580"/>
      <c r="C318" s="579"/>
      <c r="D318" s="579"/>
      <c r="E318" s="579"/>
      <c r="F318" s="582"/>
      <c r="G318" s="582"/>
      <c r="H318" s="579"/>
      <c r="I318" s="579"/>
      <c r="J318" s="57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578"/>
      <c r="X318" s="4"/>
      <c r="Y318" s="4"/>
      <c r="Z318" s="4"/>
    </row>
    <row r="319" ht="21.0" customHeight="1">
      <c r="A319" s="122"/>
      <c r="B319" s="580"/>
      <c r="C319" s="2"/>
      <c r="D319" s="579"/>
      <c r="E319" s="579"/>
      <c r="F319" s="582"/>
      <c r="G319" s="582"/>
      <c r="H319" s="579"/>
      <c r="I319" s="579"/>
      <c r="J319" s="57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578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576"/>
      <c r="G320" s="576"/>
      <c r="H320" s="4"/>
      <c r="I320" s="579"/>
      <c r="J320" s="57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578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3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78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3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578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3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578"/>
      <c r="X323" s="4"/>
      <c r="Y323" s="4"/>
      <c r="Z323" s="4"/>
    </row>
    <row r="324" ht="21.0" customHeight="1">
      <c r="A324" s="107"/>
      <c r="B324" s="4"/>
      <c r="C324" s="4"/>
      <c r="D324" s="4"/>
      <c r="E324" s="4"/>
      <c r="F324" s="3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578"/>
      <c r="X324" s="4"/>
      <c r="Y324" s="4"/>
      <c r="Z324" s="4"/>
    </row>
    <row r="325" ht="21.0" customHeight="1">
      <c r="A325" s="66"/>
      <c r="B325" s="583"/>
      <c r="C325" s="583"/>
      <c r="D325" s="583"/>
      <c r="E325" s="583"/>
      <c r="F325" s="584"/>
      <c r="G325" s="584"/>
      <c r="H325" s="583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578"/>
      <c r="X325" s="66"/>
      <c r="Y325" s="66"/>
      <c r="Z325" s="66"/>
    </row>
    <row r="326" ht="21.0" customHeight="1">
      <c r="A326" s="561"/>
      <c r="B326" s="561"/>
      <c r="C326" s="561"/>
      <c r="D326" s="561"/>
      <c r="E326" s="561"/>
      <c r="F326" s="585"/>
      <c r="G326" s="585"/>
      <c r="H326" s="56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578"/>
      <c r="X326" s="4"/>
      <c r="Y326" s="4"/>
      <c r="Z326" s="4"/>
    </row>
    <row r="327" ht="21.0" customHeight="1">
      <c r="A327" s="561"/>
      <c r="B327" s="561"/>
      <c r="C327" s="586"/>
      <c r="D327" s="587"/>
      <c r="E327" s="587"/>
      <c r="F327" s="132"/>
      <c r="G327" s="132"/>
      <c r="H327" s="58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578"/>
      <c r="X327" s="4"/>
      <c r="Y327" s="4"/>
      <c r="Z327" s="4"/>
    </row>
    <row r="328" ht="21.0" customHeight="1">
      <c r="A328" s="561"/>
      <c r="B328" s="122"/>
      <c r="C328" s="123"/>
      <c r="D328" s="123"/>
      <c r="E328" s="123"/>
      <c r="F328" s="124"/>
      <c r="G328" s="124"/>
      <c r="H328" s="12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578"/>
      <c r="X328" s="4"/>
      <c r="Y328" s="4"/>
      <c r="Z328" s="4"/>
    </row>
    <row r="329" ht="21.0" customHeight="1">
      <c r="A329" s="4"/>
      <c r="B329" s="4"/>
      <c r="C329" s="4"/>
      <c r="D329" s="26" t="s">
        <v>50</v>
      </c>
      <c r="E329" s="26" t="s">
        <v>48</v>
      </c>
      <c r="F329" s="585">
        <f>+D326+E326+F326+H326</f>
        <v>0</v>
      </c>
      <c r="G329" s="57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503"/>
      <c r="X329" s="4"/>
      <c r="Y329" s="4"/>
      <c r="Z329" s="4"/>
    </row>
    <row r="330" ht="21.0" customHeight="1">
      <c r="A330" s="4"/>
      <c r="B330" s="4"/>
      <c r="C330" s="4"/>
      <c r="D330" s="2"/>
      <c r="E330" s="26" t="s">
        <v>49</v>
      </c>
      <c r="F330" s="132" t="str">
        <f>+F329/B326</f>
        <v>#DIV/0!</v>
      </c>
      <c r="G330" s="13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503"/>
      <c r="X330" s="4"/>
      <c r="Y330" s="4"/>
      <c r="Z330" s="4"/>
    </row>
    <row r="331" ht="21.0" customHeight="1">
      <c r="A331" s="66"/>
      <c r="B331" s="66"/>
      <c r="C331" s="26" t="s">
        <v>51</v>
      </c>
      <c r="D331" s="66"/>
      <c r="E331" s="66"/>
      <c r="F331" s="135"/>
      <c r="G331" s="135"/>
      <c r="H331" s="6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3"/>
      <c r="X331" s="4"/>
      <c r="Y331" s="4"/>
      <c r="Z331" s="4"/>
    </row>
    <row r="332" ht="21.0" customHeight="1">
      <c r="A332" s="66"/>
      <c r="B332" s="66"/>
      <c r="C332" s="66"/>
      <c r="D332" s="26" t="s">
        <v>52</v>
      </c>
      <c r="E332" s="66"/>
      <c r="F332" s="135">
        <f>+F331*(F329-F326)</f>
        <v>0</v>
      </c>
      <c r="G332" s="135"/>
      <c r="H332" s="6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3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3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3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3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3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3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3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3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3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3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3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3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3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3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3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3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3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3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3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3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3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3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3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3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3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3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3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3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3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3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3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3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3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3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3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3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3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3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3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3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3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3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3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3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3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3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3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3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3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3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3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3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3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3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3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3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3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3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3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3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3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3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3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3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3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3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3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3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3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3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3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3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3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3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3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3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3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3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3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3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3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3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3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3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3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3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3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3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3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3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3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3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3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3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3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3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3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3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3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3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3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3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3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3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3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3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3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3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3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3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3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3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3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3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3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3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3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3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3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3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3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3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3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3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3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3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3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3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3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3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3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3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3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3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3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3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3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3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3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3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3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3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3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3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3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3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3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3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3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3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3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3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3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3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3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3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3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3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3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3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3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3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3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3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3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3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3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3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3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3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3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3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3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3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3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3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3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3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3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3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3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3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3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3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3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3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3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3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3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3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3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3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3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3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3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3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3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3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3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.29"/>
    <col customWidth="1" min="3" max="3" width="32.14"/>
    <col customWidth="1" min="4" max="6" width="9.14"/>
    <col customWidth="1" min="7" max="23" width="8.0"/>
  </cols>
  <sheetData>
    <row r="1" ht="12.75" customHeight="1">
      <c r="A1" s="588" t="s">
        <v>159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89"/>
      <c r="N1" s="589"/>
      <c r="O1" s="589"/>
      <c r="P1" s="589"/>
      <c r="Q1" s="589"/>
      <c r="R1" s="589"/>
      <c r="S1" s="589"/>
      <c r="T1" s="589"/>
      <c r="U1" s="589"/>
      <c r="V1" s="589"/>
      <c r="W1" s="589"/>
    </row>
    <row r="2" ht="13.5" customHeight="1">
      <c r="A2" s="588" t="s">
        <v>160</v>
      </c>
      <c r="B2" s="589"/>
      <c r="C2" s="589"/>
      <c r="D2" s="589"/>
      <c r="E2" s="589"/>
      <c r="F2" s="589"/>
      <c r="G2" s="589"/>
      <c r="H2" s="589"/>
      <c r="I2" s="589"/>
      <c r="J2" s="589"/>
      <c r="K2" s="589"/>
      <c r="L2" s="589"/>
      <c r="M2" s="589"/>
      <c r="N2" s="589"/>
      <c r="O2" s="589"/>
      <c r="P2" s="589"/>
      <c r="Q2" s="589"/>
      <c r="R2" s="589"/>
      <c r="S2" s="589"/>
      <c r="T2" s="589"/>
      <c r="U2" s="589"/>
      <c r="V2" s="589"/>
      <c r="W2" s="589"/>
    </row>
    <row r="3" ht="13.5" customHeight="1">
      <c r="A3" s="590" t="s">
        <v>161</v>
      </c>
      <c r="B3" s="589"/>
      <c r="C3" s="591" t="s">
        <v>162</v>
      </c>
      <c r="D3" s="589"/>
      <c r="E3" s="589"/>
      <c r="F3" s="589"/>
      <c r="G3" s="589"/>
      <c r="H3" s="589"/>
      <c r="I3" s="589"/>
      <c r="J3" s="589"/>
      <c r="K3" s="589"/>
      <c r="L3" s="589"/>
      <c r="M3" s="589"/>
      <c r="N3" s="589"/>
      <c r="O3" s="589"/>
      <c r="P3" s="589"/>
      <c r="Q3" s="589"/>
      <c r="R3" s="589"/>
      <c r="S3" s="589"/>
      <c r="T3" s="589"/>
      <c r="U3" s="589"/>
      <c r="V3" s="589"/>
      <c r="W3" s="589"/>
    </row>
    <row r="4" ht="12.75" customHeight="1">
      <c r="A4" s="590" t="e">
        <v>#N/A</v>
      </c>
      <c r="B4" s="589"/>
      <c r="C4" s="589"/>
      <c r="D4" s="589"/>
      <c r="E4" s="589"/>
      <c r="F4" s="589"/>
      <c r="G4" s="589"/>
      <c r="H4" s="589"/>
      <c r="I4" s="589"/>
      <c r="J4" s="589"/>
      <c r="K4" s="589"/>
      <c r="L4" s="589"/>
      <c r="M4" s="589"/>
      <c r="N4" s="589"/>
      <c r="O4" s="589"/>
      <c r="P4" s="589"/>
      <c r="Q4" s="589"/>
      <c r="R4" s="589"/>
      <c r="S4" s="589"/>
      <c r="T4" s="589"/>
      <c r="U4" s="589"/>
      <c r="V4" s="589"/>
      <c r="W4" s="589"/>
    </row>
    <row r="5" ht="12.75" customHeight="1">
      <c r="A5" s="589"/>
      <c r="B5" s="589"/>
      <c r="C5" s="589"/>
      <c r="D5" s="589"/>
      <c r="E5" s="589"/>
      <c r="F5" s="589"/>
      <c r="G5" s="589"/>
      <c r="H5" s="589"/>
      <c r="I5" s="589"/>
      <c r="J5" s="589"/>
      <c r="K5" s="589"/>
      <c r="L5" s="589"/>
      <c r="M5" s="589"/>
      <c r="N5" s="589"/>
      <c r="O5" s="589"/>
      <c r="P5" s="589"/>
      <c r="Q5" s="589"/>
      <c r="R5" s="589"/>
      <c r="S5" s="589"/>
      <c r="T5" s="589"/>
      <c r="U5" s="589"/>
      <c r="V5" s="589"/>
      <c r="W5" s="589"/>
    </row>
    <row r="6" ht="13.5" customHeight="1">
      <c r="A6" s="589"/>
      <c r="B6" s="589"/>
      <c r="C6" s="589"/>
      <c r="D6" s="589"/>
      <c r="E6" s="589"/>
      <c r="F6" s="589"/>
      <c r="G6" s="589"/>
      <c r="H6" s="589"/>
      <c r="I6" s="589"/>
      <c r="J6" s="589"/>
      <c r="K6" s="589"/>
      <c r="L6" s="589"/>
      <c r="M6" s="589"/>
      <c r="N6" s="589"/>
      <c r="O6" s="589"/>
      <c r="P6" s="589"/>
      <c r="Q6" s="589"/>
      <c r="R6" s="589"/>
      <c r="S6" s="589"/>
      <c r="T6" s="589"/>
      <c r="U6" s="589"/>
      <c r="V6" s="589"/>
      <c r="W6" s="589"/>
    </row>
    <row r="7" ht="12.75" customHeight="1">
      <c r="A7" s="592" t="s">
        <v>163</v>
      </c>
      <c r="B7" s="589"/>
      <c r="C7" s="589"/>
      <c r="D7" s="589"/>
      <c r="E7" s="589"/>
      <c r="F7" s="589"/>
      <c r="G7" s="589"/>
      <c r="H7" s="589"/>
      <c r="I7" s="589"/>
      <c r="J7" s="589"/>
      <c r="K7" s="589"/>
      <c r="L7" s="589"/>
      <c r="M7" s="589"/>
      <c r="N7" s="589"/>
      <c r="O7" s="589"/>
      <c r="P7" s="589"/>
      <c r="Q7" s="589"/>
      <c r="R7" s="589"/>
      <c r="S7" s="589"/>
      <c r="T7" s="589"/>
      <c r="U7" s="589"/>
      <c r="V7" s="589"/>
      <c r="W7" s="589"/>
    </row>
    <row r="8" ht="12.75" customHeight="1">
      <c r="A8" s="593" t="s">
        <v>164</v>
      </c>
      <c r="B8" s="589"/>
      <c r="C8" s="589"/>
      <c r="D8" s="589"/>
      <c r="E8" s="589"/>
      <c r="F8" s="589"/>
      <c r="G8" s="589"/>
      <c r="H8" s="589"/>
      <c r="I8" s="589"/>
      <c r="J8" s="589"/>
      <c r="K8" s="589"/>
      <c r="L8" s="589"/>
      <c r="M8" s="589"/>
      <c r="N8" s="589"/>
      <c r="O8" s="589"/>
      <c r="P8" s="589"/>
      <c r="Q8" s="589"/>
      <c r="R8" s="589"/>
      <c r="S8" s="589"/>
      <c r="T8" s="589"/>
      <c r="U8" s="589"/>
      <c r="V8" s="589"/>
      <c r="W8" s="589"/>
    </row>
    <row r="9" ht="12.75" customHeight="1">
      <c r="A9" s="594" t="s">
        <v>165</v>
      </c>
      <c r="B9" s="589"/>
      <c r="C9" s="589"/>
      <c r="D9" s="589"/>
      <c r="E9" s="589"/>
      <c r="F9" s="589"/>
      <c r="G9" s="589"/>
      <c r="H9" s="589"/>
      <c r="I9" s="589"/>
      <c r="J9" s="589"/>
      <c r="K9" s="589"/>
      <c r="L9" s="589"/>
      <c r="M9" s="589"/>
      <c r="N9" s="589"/>
      <c r="O9" s="589"/>
      <c r="P9" s="589"/>
      <c r="Q9" s="589"/>
      <c r="R9" s="589"/>
      <c r="S9" s="589"/>
      <c r="T9" s="589"/>
      <c r="U9" s="589"/>
      <c r="V9" s="589"/>
      <c r="W9" s="589"/>
    </row>
    <row r="10" ht="12.75" customHeight="1">
      <c r="A10" s="593" t="s">
        <v>166</v>
      </c>
      <c r="B10" s="589"/>
      <c r="C10" s="589"/>
      <c r="D10" s="589"/>
      <c r="E10" s="589"/>
      <c r="F10" s="589"/>
      <c r="G10" s="589"/>
      <c r="H10" s="589"/>
      <c r="I10" s="589"/>
      <c r="J10" s="589"/>
      <c r="K10" s="589"/>
      <c r="L10" s="589"/>
      <c r="M10" s="589"/>
      <c r="N10" s="589"/>
      <c r="O10" s="589"/>
      <c r="P10" s="589"/>
      <c r="Q10" s="589"/>
      <c r="R10" s="589"/>
      <c r="S10" s="589"/>
      <c r="T10" s="589"/>
      <c r="U10" s="589"/>
      <c r="V10" s="589"/>
      <c r="W10" s="589"/>
    </row>
    <row r="11" ht="13.5" customHeight="1">
      <c r="A11" s="595" t="s">
        <v>167</v>
      </c>
      <c r="B11" s="589"/>
      <c r="C11" s="589"/>
      <c r="D11" s="589"/>
      <c r="E11" s="589"/>
      <c r="F11" s="589"/>
      <c r="G11" s="589"/>
      <c r="H11" s="589"/>
      <c r="I11" s="589"/>
      <c r="J11" s="589"/>
      <c r="K11" s="589"/>
      <c r="L11" s="589"/>
      <c r="M11" s="589"/>
      <c r="N11" s="589"/>
      <c r="O11" s="589"/>
      <c r="P11" s="589"/>
      <c r="Q11" s="589"/>
      <c r="R11" s="589"/>
      <c r="S11" s="589"/>
      <c r="T11" s="589"/>
      <c r="U11" s="589"/>
      <c r="V11" s="589"/>
      <c r="W11" s="589"/>
    </row>
    <row r="12" ht="12.75" customHeight="1">
      <c r="A12" s="589"/>
      <c r="B12" s="589"/>
      <c r="C12" s="589"/>
      <c r="D12" s="589"/>
      <c r="E12" s="589"/>
      <c r="F12" s="589"/>
      <c r="G12" s="589"/>
      <c r="H12" s="589"/>
      <c r="I12" s="589"/>
      <c r="J12" s="589"/>
      <c r="K12" s="589"/>
      <c r="L12" s="589"/>
      <c r="M12" s="589"/>
      <c r="N12" s="589"/>
      <c r="O12" s="589"/>
      <c r="P12" s="589"/>
      <c r="Q12" s="589"/>
      <c r="R12" s="589"/>
      <c r="S12" s="589"/>
      <c r="T12" s="589"/>
      <c r="U12" s="589"/>
      <c r="V12" s="589"/>
      <c r="W12" s="589"/>
    </row>
    <row r="13" ht="13.5" customHeight="1">
      <c r="A13" s="589"/>
      <c r="B13" s="589"/>
      <c r="C13" s="589"/>
      <c r="D13" s="589"/>
      <c r="E13" s="589"/>
      <c r="F13" s="589"/>
      <c r="G13" s="589"/>
      <c r="H13" s="589"/>
      <c r="I13" s="589"/>
      <c r="J13" s="589"/>
      <c r="K13" s="589"/>
      <c r="L13" s="589"/>
      <c r="M13" s="589"/>
      <c r="N13" s="589"/>
      <c r="O13" s="589"/>
      <c r="P13" s="589"/>
      <c r="Q13" s="589"/>
      <c r="R13" s="589"/>
      <c r="S13" s="589"/>
      <c r="T13" s="589"/>
      <c r="U13" s="589"/>
      <c r="V13" s="589"/>
      <c r="W13" s="589"/>
    </row>
    <row r="14" ht="13.5" customHeight="1">
      <c r="A14" s="591" t="s">
        <v>168</v>
      </c>
      <c r="B14" s="589"/>
      <c r="C14" s="589"/>
      <c r="D14" s="589"/>
      <c r="E14" s="589"/>
      <c r="F14" s="589"/>
      <c r="G14" s="589"/>
      <c r="H14" s="589"/>
      <c r="I14" s="589"/>
      <c r="J14" s="589"/>
      <c r="K14" s="589"/>
      <c r="L14" s="589"/>
      <c r="M14" s="589"/>
      <c r="N14" s="589"/>
      <c r="O14" s="589"/>
      <c r="P14" s="589"/>
      <c r="Q14" s="589"/>
      <c r="R14" s="589"/>
      <c r="S14" s="589"/>
      <c r="T14" s="589"/>
      <c r="U14" s="589"/>
      <c r="V14" s="589"/>
      <c r="W14" s="589"/>
    </row>
    <row r="15" ht="12.75" customHeight="1">
      <c r="A15" s="589"/>
      <c r="B15" s="589"/>
      <c r="C15" s="589"/>
      <c r="D15" s="589"/>
      <c r="E15" s="589"/>
      <c r="F15" s="589"/>
      <c r="G15" s="589"/>
      <c r="H15" s="589"/>
      <c r="I15" s="589"/>
      <c r="J15" s="589"/>
      <c r="K15" s="589"/>
      <c r="L15" s="589"/>
      <c r="M15" s="589"/>
      <c r="N15" s="589"/>
      <c r="O15" s="589"/>
      <c r="P15" s="589"/>
      <c r="Q15" s="589"/>
      <c r="R15" s="589"/>
      <c r="S15" s="589"/>
      <c r="T15" s="589"/>
      <c r="U15" s="589"/>
      <c r="V15" s="589"/>
      <c r="W15" s="589"/>
    </row>
    <row r="16" ht="13.5" customHeight="1">
      <c r="A16" s="589"/>
      <c r="B16" s="589"/>
      <c r="C16" s="589"/>
      <c r="D16" s="589"/>
      <c r="E16" s="589"/>
      <c r="F16" s="589"/>
      <c r="G16" s="589"/>
      <c r="H16" s="589"/>
      <c r="I16" s="589"/>
      <c r="J16" s="589"/>
      <c r="K16" s="589"/>
      <c r="L16" s="589"/>
      <c r="M16" s="589"/>
      <c r="N16" s="589"/>
      <c r="O16" s="589"/>
      <c r="P16" s="589"/>
      <c r="Q16" s="589"/>
      <c r="R16" s="589"/>
      <c r="S16" s="589"/>
      <c r="T16" s="589"/>
      <c r="U16" s="589"/>
      <c r="V16" s="589"/>
      <c r="W16" s="589"/>
    </row>
    <row r="17" ht="13.5" customHeight="1">
      <c r="A17" s="589"/>
      <c r="B17" s="589"/>
      <c r="C17" s="591" t="s">
        <v>169</v>
      </c>
      <c r="D17" s="589"/>
      <c r="E17" s="589"/>
      <c r="F17" s="589"/>
      <c r="G17" s="589"/>
      <c r="H17" s="589"/>
      <c r="I17" s="589"/>
      <c r="J17" s="589"/>
      <c r="K17" s="589"/>
      <c r="L17" s="589"/>
      <c r="M17" s="589"/>
      <c r="N17" s="589"/>
      <c r="O17" s="589"/>
      <c r="P17" s="589"/>
      <c r="Q17" s="589"/>
      <c r="R17" s="589"/>
      <c r="S17" s="589"/>
      <c r="T17" s="589"/>
      <c r="U17" s="589"/>
      <c r="V17" s="589"/>
      <c r="W17" s="589"/>
    </row>
    <row r="18" ht="12.75" customHeight="1">
      <c r="A18" s="589"/>
      <c r="B18" s="589"/>
      <c r="C18" s="589"/>
      <c r="D18" s="589"/>
      <c r="E18" s="589"/>
      <c r="F18" s="589"/>
      <c r="G18" s="589"/>
      <c r="H18" s="589"/>
      <c r="I18" s="589"/>
      <c r="J18" s="589"/>
      <c r="K18" s="589"/>
      <c r="L18" s="589"/>
      <c r="M18" s="589"/>
      <c r="N18" s="589"/>
      <c r="O18" s="589"/>
      <c r="P18" s="589"/>
      <c r="Q18" s="589"/>
      <c r="R18" s="589"/>
      <c r="S18" s="589"/>
      <c r="T18" s="589"/>
      <c r="U18" s="589"/>
      <c r="V18" s="589"/>
      <c r="W18" s="589"/>
    </row>
    <row r="19" ht="12.75" customHeight="1">
      <c r="A19" s="589"/>
      <c r="B19" s="589"/>
      <c r="C19" s="589"/>
      <c r="D19" s="589"/>
      <c r="E19" s="589"/>
      <c r="F19" s="589"/>
      <c r="G19" s="589"/>
      <c r="H19" s="589"/>
      <c r="I19" s="589"/>
      <c r="J19" s="589"/>
      <c r="K19" s="589"/>
      <c r="L19" s="589"/>
      <c r="M19" s="589"/>
      <c r="N19" s="589"/>
      <c r="O19" s="589"/>
      <c r="P19" s="589"/>
      <c r="Q19" s="589"/>
      <c r="R19" s="589"/>
      <c r="S19" s="589"/>
      <c r="T19" s="589"/>
      <c r="U19" s="589"/>
      <c r="V19" s="589"/>
      <c r="W19" s="589"/>
    </row>
    <row r="20" ht="12.75" customHeight="1">
      <c r="A20" s="596" t="s">
        <v>170</v>
      </c>
      <c r="B20" s="589"/>
      <c r="C20" s="589"/>
      <c r="D20" s="589"/>
      <c r="E20" s="589"/>
      <c r="F20" s="589"/>
      <c r="G20" s="589"/>
      <c r="H20" s="589"/>
      <c r="I20" s="589"/>
      <c r="J20" s="589"/>
      <c r="K20" s="589"/>
      <c r="L20" s="589"/>
      <c r="M20" s="589"/>
      <c r="N20" s="589"/>
      <c r="O20" s="589"/>
      <c r="P20" s="589"/>
      <c r="Q20" s="589"/>
      <c r="R20" s="589"/>
      <c r="S20" s="589"/>
      <c r="T20" s="589"/>
      <c r="U20" s="589"/>
      <c r="V20" s="589"/>
      <c r="W20" s="589"/>
    </row>
    <row r="21" ht="12.75" customHeight="1">
      <c r="A21" s="589"/>
      <c r="B21" s="589"/>
      <c r="C21" s="589"/>
      <c r="D21" s="589"/>
      <c r="E21" s="589"/>
      <c r="F21" s="589"/>
      <c r="G21" s="589"/>
      <c r="H21" s="589"/>
      <c r="I21" s="589"/>
      <c r="J21" s="589"/>
      <c r="K21" s="589"/>
      <c r="L21" s="589"/>
      <c r="M21" s="589"/>
      <c r="N21" s="589"/>
      <c r="O21" s="589"/>
      <c r="P21" s="589"/>
      <c r="Q21" s="589"/>
      <c r="R21" s="589"/>
      <c r="S21" s="589"/>
      <c r="T21" s="589"/>
      <c r="U21" s="589"/>
      <c r="V21" s="589"/>
      <c r="W21" s="589"/>
    </row>
    <row r="22" ht="12.75" customHeight="1">
      <c r="A22" s="589"/>
      <c r="B22" s="589"/>
      <c r="C22" s="589"/>
      <c r="D22" s="589"/>
      <c r="E22" s="589"/>
      <c r="F22" s="589"/>
      <c r="G22" s="589"/>
      <c r="H22" s="589"/>
      <c r="I22" s="589"/>
      <c r="J22" s="589"/>
      <c r="K22" s="589"/>
      <c r="L22" s="589"/>
      <c r="M22" s="589"/>
      <c r="N22" s="589"/>
      <c r="O22" s="589"/>
      <c r="P22" s="589"/>
      <c r="Q22" s="589"/>
      <c r="R22" s="589"/>
      <c r="S22" s="589"/>
      <c r="T22" s="589"/>
      <c r="U22" s="589"/>
      <c r="V22" s="589"/>
      <c r="W22" s="589"/>
    </row>
    <row r="23" ht="12.75" customHeight="1">
      <c r="A23" s="589"/>
      <c r="B23" s="589"/>
      <c r="C23" s="589"/>
      <c r="D23" s="589"/>
      <c r="E23" s="589"/>
      <c r="F23" s="589"/>
      <c r="G23" s="589"/>
      <c r="H23" s="589"/>
      <c r="I23" s="589"/>
      <c r="J23" s="589"/>
      <c r="K23" s="589"/>
      <c r="L23" s="589"/>
      <c r="M23" s="589"/>
      <c r="N23" s="589"/>
      <c r="O23" s="589"/>
      <c r="P23" s="589"/>
      <c r="Q23" s="589"/>
      <c r="R23" s="589"/>
      <c r="S23" s="589"/>
      <c r="T23" s="589"/>
      <c r="U23" s="589"/>
      <c r="V23" s="589"/>
      <c r="W23" s="589"/>
    </row>
    <row r="24" ht="12.75" customHeight="1">
      <c r="A24" s="589"/>
      <c r="B24" s="589"/>
      <c r="C24" s="589"/>
      <c r="D24" s="589"/>
      <c r="E24" s="589"/>
      <c r="F24" s="589"/>
      <c r="G24" s="589"/>
      <c r="H24" s="589"/>
      <c r="I24" s="589"/>
      <c r="J24" s="589"/>
      <c r="K24" s="589"/>
      <c r="L24" s="589"/>
      <c r="M24" s="589"/>
      <c r="N24" s="589"/>
      <c r="O24" s="589"/>
      <c r="P24" s="589"/>
      <c r="Q24" s="589"/>
      <c r="R24" s="589"/>
      <c r="S24" s="589"/>
      <c r="T24" s="589"/>
      <c r="U24" s="589"/>
      <c r="V24" s="589"/>
      <c r="W24" s="589"/>
    </row>
    <row r="25" ht="12.75" customHeight="1">
      <c r="A25" s="589"/>
      <c r="B25" s="589"/>
      <c r="C25" s="589"/>
      <c r="D25" s="589"/>
      <c r="E25" s="589"/>
      <c r="F25" s="589"/>
      <c r="G25" s="589"/>
      <c r="H25" s="589"/>
      <c r="I25" s="589"/>
      <c r="J25" s="589"/>
      <c r="K25" s="589"/>
      <c r="L25" s="589"/>
      <c r="M25" s="589"/>
      <c r="N25" s="589"/>
      <c r="O25" s="589"/>
      <c r="P25" s="589"/>
      <c r="Q25" s="589"/>
      <c r="R25" s="589"/>
      <c r="S25" s="589"/>
      <c r="T25" s="589"/>
      <c r="U25" s="589"/>
      <c r="V25" s="589"/>
      <c r="W25" s="589"/>
    </row>
    <row r="26" ht="13.5" customHeight="1">
      <c r="A26" s="589"/>
      <c r="B26" s="589"/>
      <c r="C26" s="597" t="s">
        <v>171</v>
      </c>
      <c r="D26" s="589"/>
      <c r="E26" s="589"/>
      <c r="F26" s="589"/>
      <c r="G26" s="589"/>
      <c r="H26" s="589"/>
      <c r="I26" s="589"/>
      <c r="J26" s="589"/>
      <c r="K26" s="589"/>
      <c r="L26" s="589"/>
      <c r="M26" s="589"/>
      <c r="N26" s="589"/>
      <c r="O26" s="589"/>
      <c r="P26" s="589"/>
      <c r="Q26" s="589"/>
      <c r="R26" s="589"/>
      <c r="S26" s="589"/>
      <c r="T26" s="589"/>
      <c r="U26" s="589"/>
      <c r="V26" s="589"/>
      <c r="W26" s="589"/>
    </row>
    <row r="27" ht="12.75" customHeight="1">
      <c r="A27" s="589"/>
      <c r="B27" s="589"/>
      <c r="C27" s="589"/>
      <c r="D27" s="589"/>
      <c r="E27" s="589"/>
      <c r="F27" s="589"/>
      <c r="G27" s="589"/>
      <c r="H27" s="589"/>
      <c r="I27" s="589"/>
      <c r="J27" s="589"/>
      <c r="K27" s="589"/>
      <c r="L27" s="589"/>
      <c r="M27" s="589"/>
      <c r="N27" s="589"/>
      <c r="O27" s="589"/>
      <c r="P27" s="589"/>
      <c r="Q27" s="589"/>
      <c r="R27" s="589"/>
      <c r="S27" s="589"/>
      <c r="T27" s="589"/>
      <c r="U27" s="589"/>
      <c r="V27" s="589"/>
      <c r="W27" s="589"/>
    </row>
    <row r="28" ht="12.75" customHeight="1">
      <c r="A28" s="589"/>
      <c r="B28" s="589"/>
      <c r="C28" s="589"/>
      <c r="D28" s="589"/>
      <c r="E28" s="589"/>
      <c r="F28" s="589"/>
      <c r="G28" s="589"/>
      <c r="H28" s="589"/>
      <c r="I28" s="589"/>
      <c r="J28" s="589"/>
      <c r="K28" s="589"/>
      <c r="L28" s="589"/>
      <c r="M28" s="589"/>
      <c r="N28" s="589"/>
      <c r="O28" s="589"/>
      <c r="P28" s="589"/>
      <c r="Q28" s="589"/>
      <c r="R28" s="589"/>
      <c r="S28" s="589"/>
      <c r="T28" s="589"/>
      <c r="U28" s="589"/>
      <c r="V28" s="589"/>
      <c r="W28" s="589"/>
    </row>
    <row r="29" ht="12.75" customHeight="1">
      <c r="A29" s="589"/>
      <c r="B29" s="589"/>
      <c r="C29" s="589"/>
      <c r="D29" s="589"/>
      <c r="E29" s="589"/>
      <c r="F29" s="589"/>
      <c r="G29" s="589"/>
      <c r="H29" s="589"/>
      <c r="I29" s="589"/>
      <c r="J29" s="589"/>
      <c r="K29" s="589"/>
      <c r="L29" s="589"/>
      <c r="M29" s="589"/>
      <c r="N29" s="589"/>
      <c r="O29" s="589"/>
      <c r="P29" s="589"/>
      <c r="Q29" s="589"/>
      <c r="R29" s="589"/>
      <c r="S29" s="589"/>
      <c r="T29" s="589"/>
      <c r="U29" s="589"/>
      <c r="V29" s="589"/>
      <c r="W29" s="589"/>
    </row>
    <row r="30" ht="12.75" customHeight="1">
      <c r="A30" s="589"/>
      <c r="B30" s="589"/>
      <c r="C30" s="589"/>
      <c r="D30" s="589"/>
      <c r="E30" s="589"/>
      <c r="F30" s="589"/>
      <c r="G30" s="589"/>
      <c r="H30" s="589"/>
      <c r="I30" s="589"/>
      <c r="J30" s="589"/>
      <c r="K30" s="589"/>
      <c r="L30" s="589"/>
      <c r="M30" s="589"/>
      <c r="N30" s="589"/>
      <c r="O30" s="589"/>
      <c r="P30" s="589"/>
      <c r="Q30" s="589"/>
      <c r="R30" s="589"/>
      <c r="S30" s="589"/>
      <c r="T30" s="589"/>
      <c r="U30" s="589"/>
      <c r="V30" s="589"/>
      <c r="W30" s="589"/>
    </row>
    <row r="31" ht="12.75" customHeight="1">
      <c r="A31" s="589"/>
      <c r="B31" s="589"/>
      <c r="C31" s="589"/>
      <c r="D31" s="589"/>
      <c r="E31" s="589"/>
      <c r="F31" s="589"/>
      <c r="G31" s="589"/>
      <c r="H31" s="589"/>
      <c r="I31" s="589"/>
      <c r="J31" s="589"/>
      <c r="K31" s="589"/>
      <c r="L31" s="589"/>
      <c r="M31" s="589"/>
      <c r="N31" s="589"/>
      <c r="O31" s="589"/>
      <c r="P31" s="589"/>
      <c r="Q31" s="589"/>
      <c r="R31" s="589"/>
      <c r="S31" s="589"/>
      <c r="T31" s="589"/>
      <c r="U31" s="589"/>
      <c r="V31" s="589"/>
      <c r="W31" s="589"/>
    </row>
    <row r="32" ht="12.75" customHeight="1">
      <c r="A32" s="589"/>
      <c r="B32" s="589"/>
      <c r="C32" s="589"/>
      <c r="D32" s="589"/>
      <c r="E32" s="589"/>
      <c r="F32" s="589"/>
      <c r="G32" s="589"/>
      <c r="H32" s="589"/>
      <c r="I32" s="589"/>
      <c r="J32" s="589"/>
      <c r="K32" s="589"/>
      <c r="L32" s="589"/>
      <c r="M32" s="589"/>
      <c r="N32" s="589"/>
      <c r="O32" s="589"/>
      <c r="P32" s="589"/>
      <c r="Q32" s="589"/>
      <c r="R32" s="589"/>
      <c r="S32" s="589"/>
      <c r="T32" s="589"/>
      <c r="U32" s="589"/>
      <c r="V32" s="589"/>
      <c r="W32" s="589"/>
    </row>
    <row r="33" ht="12.75" customHeight="1">
      <c r="A33" s="589"/>
      <c r="B33" s="589"/>
      <c r="C33" s="589"/>
      <c r="D33" s="589"/>
      <c r="E33" s="589"/>
      <c r="F33" s="589"/>
      <c r="G33" s="589"/>
      <c r="H33" s="589"/>
      <c r="I33" s="589"/>
      <c r="J33" s="589"/>
      <c r="K33" s="589"/>
      <c r="L33" s="589"/>
      <c r="M33" s="589"/>
      <c r="N33" s="589"/>
      <c r="O33" s="589"/>
      <c r="P33" s="589"/>
      <c r="Q33" s="589"/>
      <c r="R33" s="589"/>
      <c r="S33" s="589"/>
      <c r="T33" s="589"/>
      <c r="U33" s="589"/>
      <c r="V33" s="589"/>
      <c r="W33" s="589"/>
    </row>
    <row r="34" ht="12.75" customHeight="1">
      <c r="A34" s="589"/>
      <c r="B34" s="589"/>
      <c r="C34" s="589"/>
      <c r="D34" s="589"/>
      <c r="E34" s="589"/>
      <c r="F34" s="589"/>
      <c r="G34" s="589"/>
      <c r="H34" s="589"/>
      <c r="I34" s="589"/>
      <c r="J34" s="589"/>
      <c r="K34" s="589"/>
      <c r="L34" s="589"/>
      <c r="M34" s="589"/>
      <c r="N34" s="589"/>
      <c r="O34" s="589"/>
      <c r="P34" s="589"/>
      <c r="Q34" s="589"/>
      <c r="R34" s="589"/>
      <c r="S34" s="589"/>
      <c r="T34" s="589"/>
      <c r="U34" s="589"/>
      <c r="V34" s="589"/>
      <c r="W34" s="589"/>
    </row>
    <row r="35" ht="12.75" customHeight="1">
      <c r="A35" s="589"/>
      <c r="B35" s="589"/>
      <c r="C35" s="589"/>
      <c r="D35" s="589"/>
      <c r="E35" s="589"/>
      <c r="F35" s="589"/>
      <c r="G35" s="589"/>
      <c r="H35" s="589"/>
      <c r="I35" s="589"/>
      <c r="J35" s="589"/>
      <c r="K35" s="589"/>
      <c r="L35" s="589"/>
      <c r="M35" s="589"/>
      <c r="N35" s="589"/>
      <c r="O35" s="589"/>
      <c r="P35" s="589"/>
      <c r="Q35" s="589"/>
      <c r="R35" s="589"/>
      <c r="S35" s="589"/>
      <c r="T35" s="589"/>
      <c r="U35" s="589"/>
      <c r="V35" s="589"/>
      <c r="W35" s="589"/>
    </row>
    <row r="36" ht="12.75" customHeight="1">
      <c r="A36" s="589"/>
      <c r="B36" s="589"/>
      <c r="C36" s="589"/>
      <c r="D36" s="589"/>
      <c r="E36" s="589"/>
      <c r="F36" s="589"/>
      <c r="G36" s="589"/>
      <c r="H36" s="589"/>
      <c r="I36" s="589"/>
      <c r="J36" s="589"/>
      <c r="K36" s="589"/>
      <c r="L36" s="589"/>
      <c r="M36" s="589"/>
      <c r="N36" s="589"/>
      <c r="O36" s="589"/>
      <c r="P36" s="589"/>
      <c r="Q36" s="589"/>
      <c r="R36" s="589"/>
      <c r="S36" s="589"/>
      <c r="T36" s="589"/>
      <c r="U36" s="589"/>
      <c r="V36" s="589"/>
      <c r="W36" s="589"/>
    </row>
    <row r="37" ht="12.75" customHeight="1">
      <c r="A37" s="589"/>
      <c r="B37" s="589"/>
      <c r="C37" s="589"/>
      <c r="D37" s="589"/>
      <c r="E37" s="589"/>
      <c r="F37" s="589"/>
      <c r="G37" s="589"/>
      <c r="H37" s="589"/>
      <c r="I37" s="589"/>
      <c r="J37" s="589"/>
      <c r="K37" s="589"/>
      <c r="L37" s="589"/>
      <c r="M37" s="589"/>
      <c r="N37" s="589"/>
      <c r="O37" s="589"/>
      <c r="P37" s="589"/>
      <c r="Q37" s="589"/>
      <c r="R37" s="589"/>
      <c r="S37" s="589"/>
      <c r="T37" s="589"/>
      <c r="U37" s="589"/>
      <c r="V37" s="589"/>
      <c r="W37" s="589"/>
    </row>
    <row r="38" ht="12.75" customHeight="1">
      <c r="A38" s="589"/>
      <c r="B38" s="589"/>
      <c r="C38" s="589"/>
      <c r="D38" s="589"/>
      <c r="E38" s="589"/>
      <c r="F38" s="589"/>
      <c r="G38" s="589"/>
      <c r="H38" s="589"/>
      <c r="I38" s="589"/>
      <c r="J38" s="589"/>
      <c r="K38" s="589"/>
      <c r="L38" s="589"/>
      <c r="M38" s="589"/>
      <c r="N38" s="589"/>
      <c r="O38" s="589"/>
      <c r="P38" s="589"/>
      <c r="Q38" s="589"/>
      <c r="R38" s="589"/>
      <c r="S38" s="589"/>
      <c r="T38" s="589"/>
      <c r="U38" s="589"/>
      <c r="V38" s="589"/>
      <c r="W38" s="589"/>
    </row>
    <row r="39" ht="12.75" customHeight="1">
      <c r="A39" s="589"/>
      <c r="B39" s="589"/>
      <c r="C39" s="589"/>
      <c r="D39" s="589"/>
      <c r="E39" s="589"/>
      <c r="F39" s="589"/>
      <c r="G39" s="589"/>
      <c r="H39" s="589"/>
      <c r="I39" s="589"/>
      <c r="J39" s="589"/>
      <c r="K39" s="589"/>
      <c r="L39" s="589"/>
      <c r="M39" s="589"/>
      <c r="N39" s="589"/>
      <c r="O39" s="589"/>
      <c r="P39" s="589"/>
      <c r="Q39" s="589"/>
      <c r="R39" s="589"/>
      <c r="S39" s="589"/>
      <c r="T39" s="589"/>
      <c r="U39" s="589"/>
      <c r="V39" s="589"/>
      <c r="W39" s="589"/>
    </row>
    <row r="40" ht="12.75" customHeight="1">
      <c r="A40" s="589"/>
      <c r="B40" s="589"/>
      <c r="C40" s="589"/>
      <c r="D40" s="589"/>
      <c r="E40" s="589"/>
      <c r="F40" s="589"/>
      <c r="G40" s="589"/>
      <c r="H40" s="589"/>
      <c r="I40" s="589"/>
      <c r="J40" s="589"/>
      <c r="K40" s="589"/>
      <c r="L40" s="589"/>
      <c r="M40" s="589"/>
      <c r="N40" s="589"/>
      <c r="O40" s="589"/>
      <c r="P40" s="589"/>
      <c r="Q40" s="589"/>
      <c r="R40" s="589"/>
      <c r="S40" s="589"/>
      <c r="T40" s="589"/>
      <c r="U40" s="589"/>
      <c r="V40" s="589"/>
      <c r="W40" s="589"/>
    </row>
    <row r="41" ht="12.75" customHeight="1">
      <c r="A41" s="589"/>
      <c r="B41" s="589"/>
      <c r="C41" s="589"/>
      <c r="D41" s="589"/>
      <c r="E41" s="589"/>
      <c r="F41" s="589"/>
      <c r="G41" s="589"/>
      <c r="H41" s="589"/>
      <c r="I41" s="589"/>
      <c r="J41" s="589"/>
      <c r="K41" s="589"/>
      <c r="L41" s="589"/>
      <c r="M41" s="589"/>
      <c r="N41" s="589"/>
      <c r="O41" s="589"/>
      <c r="P41" s="589"/>
      <c r="Q41" s="589"/>
      <c r="R41" s="589"/>
      <c r="S41" s="589"/>
      <c r="T41" s="589"/>
      <c r="U41" s="589"/>
      <c r="V41" s="589"/>
      <c r="W41" s="589"/>
    </row>
    <row r="42" ht="12.75" customHeight="1">
      <c r="A42" s="589"/>
      <c r="B42" s="589"/>
      <c r="C42" s="589"/>
      <c r="D42" s="589"/>
      <c r="E42" s="589"/>
      <c r="F42" s="589"/>
      <c r="G42" s="589"/>
      <c r="H42" s="589"/>
      <c r="I42" s="589"/>
      <c r="J42" s="589"/>
      <c r="K42" s="589"/>
      <c r="L42" s="589"/>
      <c r="M42" s="589"/>
      <c r="N42" s="589"/>
      <c r="O42" s="589"/>
      <c r="P42" s="589"/>
      <c r="Q42" s="589"/>
      <c r="R42" s="589"/>
      <c r="S42" s="589"/>
      <c r="T42" s="589"/>
      <c r="U42" s="589"/>
      <c r="V42" s="589"/>
      <c r="W42" s="589"/>
    </row>
    <row r="43" ht="12.75" customHeight="1">
      <c r="A43" s="589"/>
      <c r="B43" s="589"/>
      <c r="C43" s="589"/>
      <c r="D43" s="589"/>
      <c r="E43" s="589"/>
      <c r="F43" s="589"/>
      <c r="G43" s="589"/>
      <c r="H43" s="589"/>
      <c r="I43" s="589"/>
      <c r="J43" s="589"/>
      <c r="K43" s="589"/>
      <c r="L43" s="589"/>
      <c r="M43" s="589"/>
      <c r="N43" s="589"/>
      <c r="O43" s="589"/>
      <c r="P43" s="589"/>
      <c r="Q43" s="589"/>
      <c r="R43" s="589"/>
      <c r="S43" s="589"/>
      <c r="T43" s="589"/>
      <c r="U43" s="589"/>
      <c r="V43" s="589"/>
      <c r="W43" s="589"/>
    </row>
    <row r="44" ht="12.75" customHeight="1">
      <c r="A44" s="589"/>
      <c r="B44" s="589"/>
      <c r="C44" s="589"/>
      <c r="D44" s="589"/>
      <c r="E44" s="589"/>
      <c r="F44" s="589"/>
      <c r="G44" s="589"/>
      <c r="H44" s="589"/>
      <c r="I44" s="589"/>
      <c r="J44" s="589"/>
      <c r="K44" s="589"/>
      <c r="L44" s="589"/>
      <c r="M44" s="589"/>
      <c r="N44" s="589"/>
      <c r="O44" s="589"/>
      <c r="P44" s="589"/>
      <c r="Q44" s="589"/>
      <c r="R44" s="589"/>
      <c r="S44" s="589"/>
      <c r="T44" s="589"/>
      <c r="U44" s="589"/>
      <c r="V44" s="589"/>
      <c r="W44" s="589"/>
    </row>
    <row r="45" ht="12.75" customHeight="1">
      <c r="A45" s="589"/>
      <c r="B45" s="589"/>
      <c r="C45" s="589"/>
      <c r="D45" s="589"/>
      <c r="E45" s="589"/>
      <c r="F45" s="589"/>
      <c r="G45" s="589"/>
      <c r="H45" s="589"/>
      <c r="I45" s="589"/>
      <c r="J45" s="589"/>
      <c r="K45" s="589"/>
      <c r="L45" s="589"/>
      <c r="M45" s="589"/>
      <c r="N45" s="589"/>
      <c r="O45" s="589"/>
      <c r="P45" s="589"/>
      <c r="Q45" s="589"/>
      <c r="R45" s="589"/>
      <c r="S45" s="589"/>
      <c r="T45" s="589"/>
      <c r="U45" s="589"/>
      <c r="V45" s="589"/>
      <c r="W45" s="589"/>
    </row>
    <row r="46" ht="12.75" customHeight="1">
      <c r="A46" s="589"/>
      <c r="B46" s="589"/>
      <c r="C46" s="589"/>
      <c r="D46" s="589"/>
      <c r="E46" s="589"/>
      <c r="F46" s="589"/>
      <c r="G46" s="589"/>
      <c r="H46" s="589"/>
      <c r="I46" s="589"/>
      <c r="J46" s="589"/>
      <c r="K46" s="589"/>
      <c r="L46" s="589"/>
      <c r="M46" s="589"/>
      <c r="N46" s="589"/>
      <c r="O46" s="589"/>
      <c r="P46" s="589"/>
      <c r="Q46" s="589"/>
      <c r="R46" s="589"/>
      <c r="S46" s="589"/>
      <c r="T46" s="589"/>
      <c r="U46" s="589"/>
      <c r="V46" s="589"/>
      <c r="W46" s="589"/>
    </row>
    <row r="47" ht="12.75" customHeight="1">
      <c r="A47" s="589"/>
      <c r="B47" s="589"/>
      <c r="C47" s="589"/>
      <c r="D47" s="589"/>
      <c r="E47" s="589"/>
      <c r="F47" s="589"/>
      <c r="G47" s="589"/>
      <c r="H47" s="589"/>
      <c r="I47" s="589"/>
      <c r="J47" s="589"/>
      <c r="K47" s="589"/>
      <c r="L47" s="589"/>
      <c r="M47" s="589"/>
      <c r="N47" s="589"/>
      <c r="O47" s="589"/>
      <c r="P47" s="589"/>
      <c r="Q47" s="589"/>
      <c r="R47" s="589"/>
      <c r="S47" s="589"/>
      <c r="T47" s="589"/>
      <c r="U47" s="589"/>
      <c r="V47" s="589"/>
      <c r="W47" s="589"/>
    </row>
    <row r="48" ht="12.75" customHeight="1">
      <c r="A48" s="589"/>
      <c r="B48" s="589"/>
      <c r="C48" s="589"/>
      <c r="D48" s="589"/>
      <c r="E48" s="589"/>
      <c r="F48" s="589"/>
      <c r="G48" s="589"/>
      <c r="H48" s="589"/>
      <c r="I48" s="589"/>
      <c r="J48" s="589"/>
      <c r="K48" s="589"/>
      <c r="L48" s="589"/>
      <c r="M48" s="589"/>
      <c r="N48" s="589"/>
      <c r="O48" s="589"/>
      <c r="P48" s="589"/>
      <c r="Q48" s="589"/>
      <c r="R48" s="589"/>
      <c r="S48" s="589"/>
      <c r="T48" s="589"/>
      <c r="U48" s="589"/>
      <c r="V48" s="589"/>
      <c r="W48" s="589"/>
    </row>
    <row r="49" ht="12.75" customHeight="1">
      <c r="A49" s="589"/>
      <c r="B49" s="589"/>
      <c r="C49" s="589"/>
      <c r="D49" s="589"/>
      <c r="E49" s="589"/>
      <c r="F49" s="589"/>
      <c r="G49" s="589"/>
      <c r="H49" s="589"/>
      <c r="I49" s="589"/>
      <c r="J49" s="589"/>
      <c r="K49" s="589"/>
      <c r="L49" s="589"/>
      <c r="M49" s="589"/>
      <c r="N49" s="589"/>
      <c r="O49" s="589"/>
      <c r="P49" s="589"/>
      <c r="Q49" s="589"/>
      <c r="R49" s="589"/>
      <c r="S49" s="589"/>
      <c r="T49" s="589"/>
      <c r="U49" s="589"/>
      <c r="V49" s="589"/>
      <c r="W49" s="589"/>
    </row>
    <row r="50" ht="12.75" customHeight="1">
      <c r="A50" s="589"/>
      <c r="B50" s="589"/>
      <c r="C50" s="589"/>
      <c r="D50" s="589"/>
      <c r="E50" s="589"/>
      <c r="F50" s="589"/>
      <c r="G50" s="589"/>
      <c r="H50" s="589"/>
      <c r="I50" s="589"/>
      <c r="J50" s="589"/>
      <c r="K50" s="589"/>
      <c r="L50" s="589"/>
      <c r="M50" s="589"/>
      <c r="N50" s="589"/>
      <c r="O50" s="589"/>
      <c r="P50" s="589"/>
      <c r="Q50" s="589"/>
      <c r="R50" s="589"/>
      <c r="S50" s="589"/>
      <c r="T50" s="589"/>
      <c r="U50" s="589"/>
      <c r="V50" s="589"/>
      <c r="W50" s="589"/>
    </row>
    <row r="51" ht="12.75" customHeight="1">
      <c r="A51" s="589"/>
      <c r="B51" s="589"/>
      <c r="C51" s="589"/>
      <c r="D51" s="589"/>
      <c r="E51" s="589"/>
      <c r="F51" s="589"/>
      <c r="G51" s="589"/>
      <c r="H51" s="589"/>
      <c r="I51" s="589"/>
      <c r="J51" s="589"/>
      <c r="K51" s="589"/>
      <c r="L51" s="589"/>
      <c r="M51" s="589"/>
      <c r="N51" s="589"/>
      <c r="O51" s="589"/>
      <c r="P51" s="589"/>
      <c r="Q51" s="589"/>
      <c r="R51" s="589"/>
      <c r="S51" s="589"/>
      <c r="T51" s="589"/>
      <c r="U51" s="589"/>
      <c r="V51" s="589"/>
      <c r="W51" s="589"/>
    </row>
    <row r="52" ht="12.75" customHeight="1">
      <c r="A52" s="589"/>
      <c r="B52" s="589"/>
      <c r="C52" s="589"/>
      <c r="D52" s="589"/>
      <c r="E52" s="589"/>
      <c r="F52" s="589"/>
      <c r="G52" s="589"/>
      <c r="H52" s="589"/>
      <c r="I52" s="589"/>
      <c r="J52" s="589"/>
      <c r="K52" s="589"/>
      <c r="L52" s="589"/>
      <c r="M52" s="589"/>
      <c r="N52" s="589"/>
      <c r="O52" s="589"/>
      <c r="P52" s="589"/>
      <c r="Q52" s="589"/>
      <c r="R52" s="589"/>
      <c r="S52" s="589"/>
      <c r="T52" s="589"/>
      <c r="U52" s="589"/>
      <c r="V52" s="589"/>
      <c r="W52" s="589"/>
    </row>
    <row r="53" ht="12.75" customHeight="1">
      <c r="A53" s="589"/>
      <c r="B53" s="589"/>
      <c r="C53" s="589"/>
      <c r="D53" s="589"/>
      <c r="E53" s="589"/>
      <c r="F53" s="589"/>
      <c r="G53" s="589"/>
      <c r="H53" s="589"/>
      <c r="I53" s="589"/>
      <c r="J53" s="589"/>
      <c r="K53" s="589"/>
      <c r="L53" s="589"/>
      <c r="M53" s="589"/>
      <c r="N53" s="589"/>
      <c r="O53" s="589"/>
      <c r="P53" s="589"/>
      <c r="Q53" s="589"/>
      <c r="R53" s="589"/>
      <c r="S53" s="589"/>
      <c r="T53" s="589"/>
      <c r="U53" s="589"/>
      <c r="V53" s="589"/>
      <c r="W53" s="589"/>
    </row>
    <row r="54" ht="12.75" customHeight="1">
      <c r="A54" s="589"/>
      <c r="B54" s="589"/>
      <c r="C54" s="589"/>
      <c r="D54" s="589"/>
      <c r="E54" s="589"/>
      <c r="F54" s="589"/>
      <c r="G54" s="589"/>
      <c r="H54" s="589"/>
      <c r="I54" s="589"/>
      <c r="J54" s="589"/>
      <c r="K54" s="589"/>
      <c r="L54" s="589"/>
      <c r="M54" s="589"/>
      <c r="N54" s="589"/>
      <c r="O54" s="589"/>
      <c r="P54" s="589"/>
      <c r="Q54" s="589"/>
      <c r="R54" s="589"/>
      <c r="S54" s="589"/>
      <c r="T54" s="589"/>
      <c r="U54" s="589"/>
      <c r="V54" s="589"/>
      <c r="W54" s="589"/>
    </row>
    <row r="55" ht="12.75" customHeight="1">
      <c r="A55" s="589"/>
      <c r="B55" s="589"/>
      <c r="C55" s="589"/>
      <c r="D55" s="589"/>
      <c r="E55" s="589"/>
      <c r="F55" s="589"/>
      <c r="G55" s="589"/>
      <c r="H55" s="589"/>
      <c r="I55" s="589"/>
      <c r="J55" s="589"/>
      <c r="K55" s="589"/>
      <c r="L55" s="589"/>
      <c r="M55" s="589"/>
      <c r="N55" s="589"/>
      <c r="O55" s="589"/>
      <c r="P55" s="589"/>
      <c r="Q55" s="589"/>
      <c r="R55" s="589"/>
      <c r="S55" s="589"/>
      <c r="T55" s="589"/>
      <c r="U55" s="589"/>
      <c r="V55" s="589"/>
      <c r="W55" s="589"/>
    </row>
    <row r="56" ht="12.75" customHeight="1">
      <c r="A56" s="589"/>
      <c r="B56" s="589"/>
      <c r="C56" s="589"/>
      <c r="D56" s="589"/>
      <c r="E56" s="589"/>
      <c r="F56" s="589"/>
      <c r="G56" s="589"/>
      <c r="H56" s="589"/>
      <c r="I56" s="589"/>
      <c r="J56" s="589"/>
      <c r="K56" s="589"/>
      <c r="L56" s="589"/>
      <c r="M56" s="589"/>
      <c r="N56" s="589"/>
      <c r="O56" s="589"/>
      <c r="P56" s="589"/>
      <c r="Q56" s="589"/>
      <c r="R56" s="589"/>
      <c r="S56" s="589"/>
      <c r="T56" s="589"/>
      <c r="U56" s="589"/>
      <c r="V56" s="589"/>
      <c r="W56" s="589"/>
    </row>
    <row r="57" ht="12.75" customHeight="1">
      <c r="A57" s="589"/>
      <c r="B57" s="589"/>
      <c r="C57" s="589"/>
      <c r="D57" s="589"/>
      <c r="E57" s="589"/>
      <c r="F57" s="589"/>
      <c r="G57" s="589"/>
      <c r="H57" s="589"/>
      <c r="I57" s="589"/>
      <c r="J57" s="589"/>
      <c r="K57" s="589"/>
      <c r="L57" s="589"/>
      <c r="M57" s="589"/>
      <c r="N57" s="589"/>
      <c r="O57" s="589"/>
      <c r="P57" s="589"/>
      <c r="Q57" s="589"/>
      <c r="R57" s="589"/>
      <c r="S57" s="589"/>
      <c r="T57" s="589"/>
      <c r="U57" s="589"/>
      <c r="V57" s="589"/>
      <c r="W57" s="589"/>
    </row>
    <row r="58" ht="12.75" customHeight="1">
      <c r="A58" s="589"/>
      <c r="B58" s="589"/>
      <c r="C58" s="589"/>
      <c r="D58" s="589"/>
      <c r="E58" s="589"/>
      <c r="F58" s="589"/>
      <c r="G58" s="589"/>
      <c r="H58" s="589"/>
      <c r="I58" s="589"/>
      <c r="J58" s="589"/>
      <c r="K58" s="589"/>
      <c r="L58" s="589"/>
      <c r="M58" s="589"/>
      <c r="N58" s="589"/>
      <c r="O58" s="589"/>
      <c r="P58" s="589"/>
      <c r="Q58" s="589"/>
      <c r="R58" s="589"/>
      <c r="S58" s="589"/>
      <c r="T58" s="589"/>
      <c r="U58" s="589"/>
      <c r="V58" s="589"/>
      <c r="W58" s="589"/>
    </row>
    <row r="59" ht="12.75" customHeight="1">
      <c r="A59" s="589"/>
      <c r="B59" s="589"/>
      <c r="C59" s="589"/>
      <c r="D59" s="589"/>
      <c r="E59" s="589"/>
      <c r="F59" s="589"/>
      <c r="G59" s="589"/>
      <c r="H59" s="589"/>
      <c r="I59" s="589"/>
      <c r="J59" s="589"/>
      <c r="K59" s="589"/>
      <c r="L59" s="589"/>
      <c r="M59" s="589"/>
      <c r="N59" s="589"/>
      <c r="O59" s="589"/>
      <c r="P59" s="589"/>
      <c r="Q59" s="589"/>
      <c r="R59" s="589"/>
      <c r="S59" s="589"/>
      <c r="T59" s="589"/>
      <c r="U59" s="589"/>
      <c r="V59" s="589"/>
      <c r="W59" s="589"/>
    </row>
    <row r="60" ht="12.75" customHeight="1">
      <c r="A60" s="589"/>
      <c r="B60" s="589"/>
      <c r="C60" s="589"/>
      <c r="D60" s="589"/>
      <c r="E60" s="589"/>
      <c r="F60" s="589"/>
      <c r="G60" s="589"/>
      <c r="H60" s="589"/>
      <c r="I60" s="589"/>
      <c r="J60" s="589"/>
      <c r="K60" s="589"/>
      <c r="L60" s="589"/>
      <c r="M60" s="589"/>
      <c r="N60" s="589"/>
      <c r="O60" s="589"/>
      <c r="P60" s="589"/>
      <c r="Q60" s="589"/>
      <c r="R60" s="589"/>
      <c r="S60" s="589"/>
      <c r="T60" s="589"/>
      <c r="U60" s="589"/>
      <c r="V60" s="589"/>
      <c r="W60" s="589"/>
    </row>
    <row r="61" ht="12.75" customHeight="1">
      <c r="A61" s="589"/>
      <c r="B61" s="589"/>
      <c r="C61" s="589"/>
      <c r="D61" s="589"/>
      <c r="E61" s="589"/>
      <c r="F61" s="589"/>
      <c r="G61" s="589"/>
      <c r="H61" s="589"/>
      <c r="I61" s="589"/>
      <c r="J61" s="589"/>
      <c r="K61" s="589"/>
      <c r="L61" s="589"/>
      <c r="M61" s="589"/>
      <c r="N61" s="589"/>
      <c r="O61" s="589"/>
      <c r="P61" s="589"/>
      <c r="Q61" s="589"/>
      <c r="R61" s="589"/>
      <c r="S61" s="589"/>
      <c r="T61" s="589"/>
      <c r="U61" s="589"/>
      <c r="V61" s="589"/>
      <c r="W61" s="589"/>
    </row>
    <row r="62" ht="12.75" customHeight="1">
      <c r="A62" s="589"/>
      <c r="B62" s="589"/>
      <c r="C62" s="589"/>
      <c r="D62" s="589"/>
      <c r="E62" s="589"/>
      <c r="F62" s="589"/>
      <c r="G62" s="589"/>
      <c r="H62" s="589"/>
      <c r="I62" s="589"/>
      <c r="J62" s="589"/>
      <c r="K62" s="589"/>
      <c r="L62" s="589"/>
      <c r="M62" s="589"/>
      <c r="N62" s="589"/>
      <c r="O62" s="589"/>
      <c r="P62" s="589"/>
      <c r="Q62" s="589"/>
      <c r="R62" s="589"/>
      <c r="S62" s="589"/>
      <c r="T62" s="589"/>
      <c r="U62" s="589"/>
      <c r="V62" s="589"/>
      <c r="W62" s="589"/>
    </row>
    <row r="63" ht="12.75" customHeight="1">
      <c r="A63" s="589"/>
      <c r="B63" s="589"/>
      <c r="C63" s="589"/>
      <c r="D63" s="589"/>
      <c r="E63" s="589"/>
      <c r="F63" s="589"/>
      <c r="G63" s="589"/>
      <c r="H63" s="589"/>
      <c r="I63" s="589"/>
      <c r="J63" s="589"/>
      <c r="K63" s="589"/>
      <c r="L63" s="589"/>
      <c r="M63" s="589"/>
      <c r="N63" s="589"/>
      <c r="O63" s="589"/>
      <c r="P63" s="589"/>
      <c r="Q63" s="589"/>
      <c r="R63" s="589"/>
      <c r="S63" s="589"/>
      <c r="T63" s="589"/>
      <c r="U63" s="589"/>
      <c r="V63" s="589"/>
      <c r="W63" s="589"/>
    </row>
    <row r="64" ht="12.75" customHeight="1">
      <c r="A64" s="589"/>
      <c r="B64" s="589"/>
      <c r="C64" s="589"/>
      <c r="D64" s="589"/>
      <c r="E64" s="589"/>
      <c r="F64" s="589"/>
      <c r="G64" s="589"/>
      <c r="H64" s="589"/>
      <c r="I64" s="589"/>
      <c r="J64" s="589"/>
      <c r="K64" s="589"/>
      <c r="L64" s="589"/>
      <c r="M64" s="589"/>
      <c r="N64" s="589"/>
      <c r="O64" s="589"/>
      <c r="P64" s="589"/>
      <c r="Q64" s="589"/>
      <c r="R64" s="589"/>
      <c r="S64" s="589"/>
      <c r="T64" s="589"/>
      <c r="U64" s="589"/>
      <c r="V64" s="589"/>
      <c r="W64" s="589"/>
    </row>
    <row r="65" ht="12.75" customHeight="1">
      <c r="A65" s="589"/>
      <c r="B65" s="589"/>
      <c r="C65" s="589"/>
      <c r="D65" s="589"/>
      <c r="E65" s="589"/>
      <c r="F65" s="589"/>
      <c r="G65" s="589"/>
      <c r="H65" s="589"/>
      <c r="I65" s="589"/>
      <c r="J65" s="589"/>
      <c r="K65" s="589"/>
      <c r="L65" s="589"/>
      <c r="M65" s="589"/>
      <c r="N65" s="589"/>
      <c r="O65" s="589"/>
      <c r="P65" s="589"/>
      <c r="Q65" s="589"/>
      <c r="R65" s="589"/>
      <c r="S65" s="589"/>
      <c r="T65" s="589"/>
      <c r="U65" s="589"/>
      <c r="V65" s="589"/>
      <c r="W65" s="589"/>
    </row>
    <row r="66" ht="12.75" customHeight="1">
      <c r="A66" s="589"/>
      <c r="B66" s="589"/>
      <c r="C66" s="589"/>
      <c r="D66" s="589"/>
      <c r="E66" s="589"/>
      <c r="F66" s="589"/>
      <c r="G66" s="589"/>
      <c r="H66" s="589"/>
      <c r="I66" s="589"/>
      <c r="J66" s="589"/>
      <c r="K66" s="589"/>
      <c r="L66" s="589"/>
      <c r="M66" s="589"/>
      <c r="N66" s="589"/>
      <c r="O66" s="589"/>
      <c r="P66" s="589"/>
      <c r="Q66" s="589"/>
      <c r="R66" s="589"/>
      <c r="S66" s="589"/>
      <c r="T66" s="589"/>
      <c r="U66" s="589"/>
      <c r="V66" s="589"/>
      <c r="W66" s="589"/>
    </row>
    <row r="67" ht="12.75" customHeight="1">
      <c r="A67" s="589"/>
      <c r="B67" s="589"/>
      <c r="C67" s="589"/>
      <c r="D67" s="589"/>
      <c r="E67" s="589"/>
      <c r="F67" s="589"/>
      <c r="G67" s="589"/>
      <c r="H67" s="589"/>
      <c r="I67" s="589"/>
      <c r="J67" s="589"/>
      <c r="K67" s="589"/>
      <c r="L67" s="589"/>
      <c r="M67" s="589"/>
      <c r="N67" s="589"/>
      <c r="O67" s="589"/>
      <c r="P67" s="589"/>
      <c r="Q67" s="589"/>
      <c r="R67" s="589"/>
      <c r="S67" s="589"/>
      <c r="T67" s="589"/>
      <c r="U67" s="589"/>
      <c r="V67" s="589"/>
      <c r="W67" s="589"/>
    </row>
    <row r="68" ht="12.75" customHeight="1">
      <c r="A68" s="589"/>
      <c r="B68" s="589"/>
      <c r="C68" s="589"/>
      <c r="D68" s="589"/>
      <c r="E68" s="589"/>
      <c r="F68" s="589"/>
      <c r="G68" s="589"/>
      <c r="H68" s="589"/>
      <c r="I68" s="589"/>
      <c r="J68" s="589"/>
      <c r="K68" s="589"/>
      <c r="L68" s="589"/>
      <c r="M68" s="589"/>
      <c r="N68" s="589"/>
      <c r="O68" s="589"/>
      <c r="P68" s="589"/>
      <c r="Q68" s="589"/>
      <c r="R68" s="589"/>
      <c r="S68" s="589"/>
      <c r="T68" s="589"/>
      <c r="U68" s="589"/>
      <c r="V68" s="589"/>
      <c r="W68" s="589"/>
    </row>
    <row r="69" ht="12.75" customHeight="1">
      <c r="A69" s="589"/>
      <c r="B69" s="589"/>
      <c r="C69" s="589"/>
      <c r="D69" s="589"/>
      <c r="E69" s="589"/>
      <c r="F69" s="589"/>
      <c r="G69" s="589"/>
      <c r="H69" s="589"/>
      <c r="I69" s="589"/>
      <c r="J69" s="589"/>
      <c r="K69" s="589"/>
      <c r="L69" s="589"/>
      <c r="M69" s="589"/>
      <c r="N69" s="589"/>
      <c r="O69" s="589"/>
      <c r="P69" s="589"/>
      <c r="Q69" s="589"/>
      <c r="R69" s="589"/>
      <c r="S69" s="589"/>
      <c r="T69" s="589"/>
      <c r="U69" s="589"/>
      <c r="V69" s="589"/>
      <c r="W69" s="589"/>
    </row>
    <row r="70" ht="12.75" customHeight="1">
      <c r="A70" s="589"/>
      <c r="B70" s="589"/>
      <c r="C70" s="589"/>
      <c r="D70" s="589"/>
      <c r="E70" s="589"/>
      <c r="F70" s="589"/>
      <c r="G70" s="589"/>
      <c r="H70" s="589"/>
      <c r="I70" s="589"/>
      <c r="J70" s="589"/>
      <c r="K70" s="589"/>
      <c r="L70" s="589"/>
      <c r="M70" s="589"/>
      <c r="N70" s="589"/>
      <c r="O70" s="589"/>
      <c r="P70" s="589"/>
      <c r="Q70" s="589"/>
      <c r="R70" s="589"/>
      <c r="S70" s="589"/>
      <c r="T70" s="589"/>
      <c r="U70" s="589"/>
      <c r="V70" s="589"/>
      <c r="W70" s="589"/>
    </row>
    <row r="71" ht="12.75" customHeight="1">
      <c r="A71" s="589"/>
      <c r="B71" s="589"/>
      <c r="C71" s="589"/>
      <c r="D71" s="589"/>
      <c r="E71" s="589"/>
      <c r="F71" s="589"/>
      <c r="G71" s="589"/>
      <c r="H71" s="589"/>
      <c r="I71" s="589"/>
      <c r="J71" s="589"/>
      <c r="K71" s="589"/>
      <c r="L71" s="589"/>
      <c r="M71" s="589"/>
      <c r="N71" s="589"/>
      <c r="O71" s="589"/>
      <c r="P71" s="589"/>
      <c r="Q71" s="589"/>
      <c r="R71" s="589"/>
      <c r="S71" s="589"/>
      <c r="T71" s="589"/>
      <c r="U71" s="589"/>
      <c r="V71" s="589"/>
      <c r="W71" s="589"/>
    </row>
    <row r="72" ht="12.75" customHeight="1">
      <c r="A72" s="589"/>
      <c r="B72" s="589"/>
      <c r="C72" s="589"/>
      <c r="D72" s="589"/>
      <c r="E72" s="589"/>
      <c r="F72" s="589"/>
      <c r="G72" s="589"/>
      <c r="H72" s="589"/>
      <c r="I72" s="589"/>
      <c r="J72" s="589"/>
      <c r="K72" s="589"/>
      <c r="L72" s="589"/>
      <c r="M72" s="589"/>
      <c r="N72" s="589"/>
      <c r="O72" s="589"/>
      <c r="P72" s="589"/>
      <c r="Q72" s="589"/>
      <c r="R72" s="589"/>
      <c r="S72" s="589"/>
      <c r="T72" s="589"/>
      <c r="U72" s="589"/>
      <c r="V72" s="589"/>
      <c r="W72" s="589"/>
    </row>
    <row r="73" ht="12.75" customHeight="1">
      <c r="A73" s="589"/>
      <c r="B73" s="589"/>
      <c r="C73" s="589"/>
      <c r="D73" s="589"/>
      <c r="E73" s="589"/>
      <c r="F73" s="589"/>
      <c r="G73" s="589"/>
      <c r="H73" s="589"/>
      <c r="I73" s="589"/>
      <c r="J73" s="589"/>
      <c r="K73" s="589"/>
      <c r="L73" s="589"/>
      <c r="M73" s="589"/>
      <c r="N73" s="589"/>
      <c r="O73" s="589"/>
      <c r="P73" s="589"/>
      <c r="Q73" s="589"/>
      <c r="R73" s="589"/>
      <c r="S73" s="589"/>
      <c r="T73" s="589"/>
      <c r="U73" s="589"/>
      <c r="V73" s="589"/>
      <c r="W73" s="589"/>
    </row>
    <row r="74" ht="12.75" customHeight="1">
      <c r="A74" s="589"/>
      <c r="B74" s="589"/>
      <c r="C74" s="589"/>
      <c r="D74" s="589"/>
      <c r="E74" s="589"/>
      <c r="F74" s="589"/>
      <c r="G74" s="589"/>
      <c r="H74" s="589"/>
      <c r="I74" s="589"/>
      <c r="J74" s="589"/>
      <c r="K74" s="589"/>
      <c r="L74" s="589"/>
      <c r="M74" s="589"/>
      <c r="N74" s="589"/>
      <c r="O74" s="589"/>
      <c r="P74" s="589"/>
      <c r="Q74" s="589"/>
      <c r="R74" s="589"/>
      <c r="S74" s="589"/>
      <c r="T74" s="589"/>
      <c r="U74" s="589"/>
      <c r="V74" s="589"/>
      <c r="W74" s="589"/>
    </row>
    <row r="75" ht="12.75" customHeight="1">
      <c r="A75" s="589"/>
      <c r="B75" s="589"/>
      <c r="C75" s="589"/>
      <c r="D75" s="589"/>
      <c r="E75" s="589"/>
      <c r="F75" s="589"/>
      <c r="G75" s="589"/>
      <c r="H75" s="589"/>
      <c r="I75" s="589"/>
      <c r="J75" s="589"/>
      <c r="K75" s="589"/>
      <c r="L75" s="589"/>
      <c r="M75" s="589"/>
      <c r="N75" s="589"/>
      <c r="O75" s="589"/>
      <c r="P75" s="589"/>
      <c r="Q75" s="589"/>
      <c r="R75" s="589"/>
      <c r="S75" s="589"/>
      <c r="T75" s="589"/>
      <c r="U75" s="589"/>
      <c r="V75" s="589"/>
      <c r="W75" s="589"/>
    </row>
    <row r="76" ht="12.75" customHeight="1">
      <c r="A76" s="589"/>
      <c r="B76" s="589"/>
      <c r="C76" s="589"/>
      <c r="D76" s="589"/>
      <c r="E76" s="589"/>
      <c r="F76" s="589"/>
      <c r="G76" s="589"/>
      <c r="H76" s="589"/>
      <c r="I76" s="589"/>
      <c r="J76" s="589"/>
      <c r="K76" s="589"/>
      <c r="L76" s="589"/>
      <c r="M76" s="589"/>
      <c r="N76" s="589"/>
      <c r="O76" s="589"/>
      <c r="P76" s="589"/>
      <c r="Q76" s="589"/>
      <c r="R76" s="589"/>
      <c r="S76" s="589"/>
      <c r="T76" s="589"/>
      <c r="U76" s="589"/>
      <c r="V76" s="589"/>
      <c r="W76" s="589"/>
    </row>
    <row r="77" ht="12.75" customHeight="1">
      <c r="A77" s="589"/>
      <c r="B77" s="589"/>
      <c r="C77" s="589"/>
      <c r="D77" s="589"/>
      <c r="E77" s="589"/>
      <c r="F77" s="589"/>
      <c r="G77" s="589"/>
      <c r="H77" s="589"/>
      <c r="I77" s="589"/>
      <c r="J77" s="589"/>
      <c r="K77" s="589"/>
      <c r="L77" s="589"/>
      <c r="M77" s="589"/>
      <c r="N77" s="589"/>
      <c r="O77" s="589"/>
      <c r="P77" s="589"/>
      <c r="Q77" s="589"/>
      <c r="R77" s="589"/>
      <c r="S77" s="589"/>
      <c r="T77" s="589"/>
      <c r="U77" s="589"/>
      <c r="V77" s="589"/>
      <c r="W77" s="589"/>
    </row>
    <row r="78" ht="12.75" customHeight="1">
      <c r="A78" s="589"/>
      <c r="B78" s="589"/>
      <c r="C78" s="589"/>
      <c r="D78" s="589"/>
      <c r="E78" s="589"/>
      <c r="F78" s="589"/>
      <c r="G78" s="589"/>
      <c r="H78" s="589"/>
      <c r="I78" s="589"/>
      <c r="J78" s="589"/>
      <c r="K78" s="589"/>
      <c r="L78" s="589"/>
      <c r="M78" s="589"/>
      <c r="N78" s="589"/>
      <c r="O78" s="589"/>
      <c r="P78" s="589"/>
      <c r="Q78" s="589"/>
      <c r="R78" s="589"/>
      <c r="S78" s="589"/>
      <c r="T78" s="589"/>
      <c r="U78" s="589"/>
      <c r="V78" s="589"/>
      <c r="W78" s="589"/>
    </row>
    <row r="79" ht="12.75" customHeight="1">
      <c r="A79" s="589"/>
      <c r="B79" s="589"/>
      <c r="C79" s="589"/>
      <c r="D79" s="589"/>
      <c r="E79" s="589"/>
      <c r="F79" s="589"/>
      <c r="G79" s="589"/>
      <c r="H79" s="589"/>
      <c r="I79" s="589"/>
      <c r="J79" s="589"/>
      <c r="K79" s="589"/>
      <c r="L79" s="589"/>
      <c r="M79" s="589"/>
      <c r="N79" s="589"/>
      <c r="O79" s="589"/>
      <c r="P79" s="589"/>
      <c r="Q79" s="589"/>
      <c r="R79" s="589"/>
      <c r="S79" s="589"/>
      <c r="T79" s="589"/>
      <c r="U79" s="589"/>
      <c r="V79" s="589"/>
      <c r="W79" s="589"/>
    </row>
    <row r="80" ht="12.75" customHeight="1">
      <c r="A80" s="589"/>
      <c r="B80" s="589"/>
      <c r="C80" s="589"/>
      <c r="D80" s="589"/>
      <c r="E80" s="589"/>
      <c r="F80" s="589"/>
      <c r="G80" s="589"/>
      <c r="H80" s="589"/>
      <c r="I80" s="589"/>
      <c r="J80" s="589"/>
      <c r="K80" s="589"/>
      <c r="L80" s="589"/>
      <c r="M80" s="589"/>
      <c r="N80" s="589"/>
      <c r="O80" s="589"/>
      <c r="P80" s="589"/>
      <c r="Q80" s="589"/>
      <c r="R80" s="589"/>
      <c r="S80" s="589"/>
      <c r="T80" s="589"/>
      <c r="U80" s="589"/>
      <c r="V80" s="589"/>
      <c r="W80" s="589"/>
    </row>
    <row r="81" ht="12.75" customHeight="1">
      <c r="A81" s="589"/>
      <c r="B81" s="589"/>
      <c r="C81" s="589"/>
      <c r="D81" s="589"/>
      <c r="E81" s="589"/>
      <c r="F81" s="589"/>
      <c r="G81" s="589"/>
      <c r="H81" s="589"/>
      <c r="I81" s="589"/>
      <c r="J81" s="589"/>
      <c r="K81" s="589"/>
      <c r="L81" s="589"/>
      <c r="M81" s="589"/>
      <c r="N81" s="589"/>
      <c r="O81" s="589"/>
      <c r="P81" s="589"/>
      <c r="Q81" s="589"/>
      <c r="R81" s="589"/>
      <c r="S81" s="589"/>
      <c r="T81" s="589"/>
      <c r="U81" s="589"/>
      <c r="V81" s="589"/>
      <c r="W81" s="589"/>
    </row>
    <row r="82" ht="12.75" customHeight="1">
      <c r="A82" s="589"/>
      <c r="B82" s="589"/>
      <c r="C82" s="589"/>
      <c r="D82" s="589"/>
      <c r="E82" s="589"/>
      <c r="F82" s="589"/>
      <c r="G82" s="589"/>
      <c r="H82" s="589"/>
      <c r="I82" s="589"/>
      <c r="J82" s="589"/>
      <c r="K82" s="589"/>
      <c r="L82" s="589"/>
      <c r="M82" s="589"/>
      <c r="N82" s="589"/>
      <c r="O82" s="589"/>
      <c r="P82" s="589"/>
      <c r="Q82" s="589"/>
      <c r="R82" s="589"/>
      <c r="S82" s="589"/>
      <c r="T82" s="589"/>
      <c r="U82" s="589"/>
      <c r="V82" s="589"/>
      <c r="W82" s="589"/>
    </row>
    <row r="83" ht="12.75" customHeight="1">
      <c r="A83" s="589"/>
      <c r="B83" s="589"/>
      <c r="C83" s="589"/>
      <c r="D83" s="589"/>
      <c r="E83" s="589"/>
      <c r="F83" s="589"/>
      <c r="G83" s="589"/>
      <c r="H83" s="589"/>
      <c r="I83" s="589"/>
      <c r="J83" s="589"/>
      <c r="K83" s="589"/>
      <c r="L83" s="589"/>
      <c r="M83" s="589"/>
      <c r="N83" s="589"/>
      <c r="O83" s="589"/>
      <c r="P83" s="589"/>
      <c r="Q83" s="589"/>
      <c r="R83" s="589"/>
      <c r="S83" s="589"/>
      <c r="T83" s="589"/>
      <c r="U83" s="589"/>
      <c r="V83" s="589"/>
      <c r="W83" s="589"/>
    </row>
    <row r="84" ht="12.75" customHeight="1">
      <c r="A84" s="589"/>
      <c r="B84" s="589"/>
      <c r="C84" s="589"/>
      <c r="D84" s="589"/>
      <c r="E84" s="589"/>
      <c r="F84" s="589"/>
      <c r="G84" s="589"/>
      <c r="H84" s="589"/>
      <c r="I84" s="589"/>
      <c r="J84" s="589"/>
      <c r="K84" s="589"/>
      <c r="L84" s="589"/>
      <c r="M84" s="589"/>
      <c r="N84" s="589"/>
      <c r="O84" s="589"/>
      <c r="P84" s="589"/>
      <c r="Q84" s="589"/>
      <c r="R84" s="589"/>
      <c r="S84" s="589"/>
      <c r="T84" s="589"/>
      <c r="U84" s="589"/>
      <c r="V84" s="589"/>
      <c r="W84" s="589"/>
    </row>
    <row r="85" ht="12.75" customHeight="1">
      <c r="A85" s="589"/>
      <c r="B85" s="589"/>
      <c r="C85" s="589"/>
      <c r="D85" s="589"/>
      <c r="E85" s="589"/>
      <c r="F85" s="589"/>
      <c r="G85" s="589"/>
      <c r="H85" s="589"/>
      <c r="I85" s="589"/>
      <c r="J85" s="589"/>
      <c r="K85" s="589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</row>
    <row r="86" ht="12.75" customHeight="1">
      <c r="A86" s="589"/>
      <c r="B86" s="589"/>
      <c r="C86" s="589"/>
      <c r="D86" s="589"/>
      <c r="E86" s="589"/>
      <c r="F86" s="589"/>
      <c r="G86" s="589"/>
      <c r="H86" s="589"/>
      <c r="I86" s="589"/>
      <c r="J86" s="589"/>
      <c r="K86" s="589"/>
      <c r="L86" s="589"/>
      <c r="M86" s="589"/>
      <c r="N86" s="589"/>
      <c r="O86" s="589"/>
      <c r="P86" s="589"/>
      <c r="Q86" s="589"/>
      <c r="R86" s="589"/>
      <c r="S86" s="589"/>
      <c r="T86" s="589"/>
      <c r="U86" s="589"/>
      <c r="V86" s="589"/>
      <c r="W86" s="589"/>
    </row>
    <row r="87" ht="12.75" customHeight="1">
      <c r="A87" s="589"/>
      <c r="B87" s="589"/>
      <c r="C87" s="589"/>
      <c r="D87" s="589"/>
      <c r="E87" s="589"/>
      <c r="F87" s="589"/>
      <c r="G87" s="589"/>
      <c r="H87" s="589"/>
      <c r="I87" s="589"/>
      <c r="J87" s="589"/>
      <c r="K87" s="589"/>
      <c r="L87" s="589"/>
      <c r="M87" s="589"/>
      <c r="N87" s="589"/>
      <c r="O87" s="589"/>
      <c r="P87" s="589"/>
      <c r="Q87" s="589"/>
      <c r="R87" s="589"/>
      <c r="S87" s="589"/>
      <c r="T87" s="589"/>
      <c r="U87" s="589"/>
      <c r="V87" s="589"/>
      <c r="W87" s="589"/>
    </row>
    <row r="88" ht="12.75" customHeight="1">
      <c r="A88" s="589"/>
      <c r="B88" s="589"/>
      <c r="C88" s="589"/>
      <c r="D88" s="589"/>
      <c r="E88" s="589"/>
      <c r="F88" s="589"/>
      <c r="G88" s="589"/>
      <c r="H88" s="589"/>
      <c r="I88" s="589"/>
      <c r="J88" s="589"/>
      <c r="K88" s="589"/>
      <c r="L88" s="589"/>
      <c r="M88" s="589"/>
      <c r="N88" s="589"/>
      <c r="O88" s="589"/>
      <c r="P88" s="589"/>
      <c r="Q88" s="589"/>
      <c r="R88" s="589"/>
      <c r="S88" s="589"/>
      <c r="T88" s="589"/>
      <c r="U88" s="589"/>
      <c r="V88" s="589"/>
      <c r="W88" s="589"/>
    </row>
    <row r="89" ht="12.75" customHeight="1">
      <c r="A89" s="589"/>
      <c r="B89" s="589"/>
      <c r="C89" s="589"/>
      <c r="D89" s="589"/>
      <c r="E89" s="589"/>
      <c r="F89" s="589"/>
      <c r="G89" s="589"/>
      <c r="H89" s="589"/>
      <c r="I89" s="589"/>
      <c r="J89" s="589"/>
      <c r="K89" s="589"/>
      <c r="L89" s="589"/>
      <c r="M89" s="589"/>
      <c r="N89" s="589"/>
      <c r="O89" s="589"/>
      <c r="P89" s="589"/>
      <c r="Q89" s="589"/>
      <c r="R89" s="589"/>
      <c r="S89" s="589"/>
      <c r="T89" s="589"/>
      <c r="U89" s="589"/>
      <c r="V89" s="589"/>
      <c r="W89" s="589"/>
    </row>
    <row r="90" ht="12.75" customHeight="1">
      <c r="A90" s="589"/>
      <c r="B90" s="589"/>
      <c r="C90" s="589"/>
      <c r="D90" s="589"/>
      <c r="E90" s="589"/>
      <c r="F90" s="589"/>
      <c r="G90" s="589"/>
      <c r="H90" s="589"/>
      <c r="I90" s="589"/>
      <c r="J90" s="589"/>
      <c r="K90" s="589"/>
      <c r="L90" s="589"/>
      <c r="M90" s="589"/>
      <c r="N90" s="589"/>
      <c r="O90" s="589"/>
      <c r="P90" s="589"/>
      <c r="Q90" s="589"/>
      <c r="R90" s="589"/>
      <c r="S90" s="589"/>
      <c r="T90" s="589"/>
      <c r="U90" s="589"/>
      <c r="V90" s="589"/>
      <c r="W90" s="589"/>
    </row>
    <row r="91" ht="12.75" customHeight="1">
      <c r="A91" s="589"/>
      <c r="B91" s="589"/>
      <c r="C91" s="589"/>
      <c r="D91" s="589"/>
      <c r="E91" s="589"/>
      <c r="F91" s="589"/>
      <c r="G91" s="589"/>
      <c r="H91" s="589"/>
      <c r="I91" s="589"/>
      <c r="J91" s="589"/>
      <c r="K91" s="589"/>
      <c r="L91" s="589"/>
      <c r="M91" s="589"/>
      <c r="N91" s="589"/>
      <c r="O91" s="589"/>
      <c r="P91" s="589"/>
      <c r="Q91" s="589"/>
      <c r="R91" s="589"/>
      <c r="S91" s="589"/>
      <c r="T91" s="589"/>
      <c r="U91" s="589"/>
      <c r="V91" s="589"/>
      <c r="W91" s="589"/>
    </row>
    <row r="92" ht="12.75" customHeight="1">
      <c r="A92" s="589"/>
      <c r="B92" s="589"/>
      <c r="C92" s="589"/>
      <c r="D92" s="589"/>
      <c r="E92" s="589"/>
      <c r="F92" s="589"/>
      <c r="G92" s="589"/>
      <c r="H92" s="589"/>
      <c r="I92" s="589"/>
      <c r="J92" s="589"/>
      <c r="K92" s="589"/>
      <c r="L92" s="589"/>
      <c r="M92" s="589"/>
      <c r="N92" s="589"/>
      <c r="O92" s="589"/>
      <c r="P92" s="589"/>
      <c r="Q92" s="589"/>
      <c r="R92" s="589"/>
      <c r="S92" s="589"/>
      <c r="T92" s="589"/>
      <c r="U92" s="589"/>
      <c r="V92" s="589"/>
      <c r="W92" s="589"/>
    </row>
    <row r="93" ht="12.75" customHeight="1">
      <c r="A93" s="589"/>
      <c r="B93" s="589"/>
      <c r="C93" s="589"/>
      <c r="D93" s="589"/>
      <c r="E93" s="589"/>
      <c r="F93" s="589"/>
      <c r="G93" s="589"/>
      <c r="H93" s="589"/>
      <c r="I93" s="589"/>
      <c r="J93" s="589"/>
      <c r="K93" s="589"/>
      <c r="L93" s="589"/>
      <c r="M93" s="589"/>
      <c r="N93" s="589"/>
      <c r="O93" s="589"/>
      <c r="P93" s="589"/>
      <c r="Q93" s="589"/>
      <c r="R93" s="589"/>
      <c r="S93" s="589"/>
      <c r="T93" s="589"/>
      <c r="U93" s="589"/>
      <c r="V93" s="589"/>
      <c r="W93" s="589"/>
    </row>
    <row r="94" ht="12.75" customHeight="1">
      <c r="A94" s="589"/>
      <c r="B94" s="589"/>
      <c r="C94" s="589"/>
      <c r="D94" s="589"/>
      <c r="E94" s="589"/>
      <c r="F94" s="589"/>
      <c r="G94" s="589"/>
      <c r="H94" s="589"/>
      <c r="I94" s="589"/>
      <c r="J94" s="589"/>
      <c r="K94" s="589"/>
      <c r="L94" s="589"/>
      <c r="M94" s="589"/>
      <c r="N94" s="589"/>
      <c r="O94" s="589"/>
      <c r="P94" s="589"/>
      <c r="Q94" s="589"/>
      <c r="R94" s="589"/>
      <c r="S94" s="589"/>
      <c r="T94" s="589"/>
      <c r="U94" s="589"/>
      <c r="V94" s="589"/>
      <c r="W94" s="589"/>
    </row>
    <row r="95" ht="12.75" customHeight="1">
      <c r="A95" s="589"/>
      <c r="B95" s="589"/>
      <c r="C95" s="589"/>
      <c r="D95" s="589"/>
      <c r="E95" s="589"/>
      <c r="F95" s="589"/>
      <c r="G95" s="589"/>
      <c r="H95" s="589"/>
      <c r="I95" s="589"/>
      <c r="J95" s="589"/>
      <c r="K95" s="589"/>
      <c r="L95" s="589"/>
      <c r="M95" s="589"/>
      <c r="N95" s="589"/>
      <c r="O95" s="589"/>
      <c r="P95" s="589"/>
      <c r="Q95" s="589"/>
      <c r="R95" s="589"/>
      <c r="S95" s="589"/>
      <c r="T95" s="589"/>
      <c r="U95" s="589"/>
      <c r="V95" s="589"/>
      <c r="W95" s="589"/>
    </row>
    <row r="96" ht="12.75" customHeight="1">
      <c r="A96" s="589"/>
      <c r="B96" s="589"/>
      <c r="C96" s="589"/>
      <c r="D96" s="589"/>
      <c r="E96" s="589"/>
      <c r="F96" s="589"/>
      <c r="G96" s="589"/>
      <c r="H96" s="589"/>
      <c r="I96" s="589"/>
      <c r="J96" s="589"/>
      <c r="K96" s="589"/>
      <c r="L96" s="589"/>
      <c r="M96" s="589"/>
      <c r="N96" s="589"/>
      <c r="O96" s="589"/>
      <c r="P96" s="589"/>
      <c r="Q96" s="589"/>
      <c r="R96" s="589"/>
      <c r="S96" s="589"/>
      <c r="T96" s="589"/>
      <c r="U96" s="589"/>
      <c r="V96" s="589"/>
      <c r="W96" s="589"/>
    </row>
    <row r="97" ht="12.75" customHeight="1">
      <c r="A97" s="589"/>
      <c r="B97" s="589"/>
      <c r="C97" s="589"/>
      <c r="D97" s="589"/>
      <c r="E97" s="589"/>
      <c r="F97" s="589"/>
      <c r="G97" s="589"/>
      <c r="H97" s="589"/>
      <c r="I97" s="589"/>
      <c r="J97" s="589"/>
      <c r="K97" s="589"/>
      <c r="L97" s="589"/>
      <c r="M97" s="589"/>
      <c r="N97" s="589"/>
      <c r="O97" s="589"/>
      <c r="P97" s="589"/>
      <c r="Q97" s="589"/>
      <c r="R97" s="589"/>
      <c r="S97" s="589"/>
      <c r="T97" s="589"/>
      <c r="U97" s="589"/>
      <c r="V97" s="589"/>
      <c r="W97" s="589"/>
    </row>
    <row r="98" ht="12.75" customHeight="1">
      <c r="A98" s="589"/>
      <c r="B98" s="589"/>
      <c r="C98" s="589"/>
      <c r="D98" s="589"/>
      <c r="E98" s="589"/>
      <c r="F98" s="589"/>
      <c r="G98" s="589"/>
      <c r="H98" s="589"/>
      <c r="I98" s="589"/>
      <c r="J98" s="589"/>
      <c r="K98" s="589"/>
      <c r="L98" s="589"/>
      <c r="M98" s="589"/>
      <c r="N98" s="589"/>
      <c r="O98" s="589"/>
      <c r="P98" s="589"/>
      <c r="Q98" s="589"/>
      <c r="R98" s="589"/>
      <c r="S98" s="589"/>
      <c r="T98" s="589"/>
      <c r="U98" s="589"/>
      <c r="V98" s="589"/>
      <c r="W98" s="589"/>
    </row>
    <row r="99" ht="12.75" customHeight="1">
      <c r="A99" s="589"/>
      <c r="B99" s="589"/>
      <c r="C99" s="589"/>
      <c r="D99" s="589"/>
      <c r="E99" s="589"/>
      <c r="F99" s="589"/>
      <c r="G99" s="589"/>
      <c r="H99" s="589"/>
      <c r="I99" s="589"/>
      <c r="J99" s="589"/>
      <c r="K99" s="589"/>
      <c r="L99" s="589"/>
      <c r="M99" s="589"/>
      <c r="N99" s="589"/>
      <c r="O99" s="589"/>
      <c r="P99" s="589"/>
      <c r="Q99" s="589"/>
      <c r="R99" s="589"/>
      <c r="S99" s="589"/>
      <c r="T99" s="589"/>
      <c r="U99" s="589"/>
      <c r="V99" s="589"/>
      <c r="W99" s="589"/>
    </row>
    <row r="100" ht="12.75" customHeight="1">
      <c r="A100" s="589"/>
      <c r="B100" s="589"/>
      <c r="C100" s="589"/>
      <c r="D100" s="589"/>
      <c r="E100" s="589"/>
      <c r="F100" s="589"/>
      <c r="G100" s="589"/>
      <c r="H100" s="589"/>
      <c r="I100" s="589"/>
      <c r="J100" s="589"/>
      <c r="K100" s="589"/>
      <c r="L100" s="589"/>
      <c r="M100" s="589"/>
      <c r="N100" s="589"/>
      <c r="O100" s="589"/>
      <c r="P100" s="589"/>
      <c r="Q100" s="589"/>
      <c r="R100" s="589"/>
      <c r="S100" s="589"/>
      <c r="T100" s="589"/>
      <c r="U100" s="589"/>
      <c r="V100" s="589"/>
      <c r="W100" s="589"/>
    </row>
    <row r="101" ht="12.75" customHeight="1">
      <c r="A101" s="589"/>
      <c r="B101" s="589"/>
      <c r="C101" s="589"/>
      <c r="D101" s="589"/>
      <c r="E101" s="589"/>
      <c r="F101" s="589"/>
      <c r="G101" s="589"/>
      <c r="H101" s="589"/>
      <c r="I101" s="589"/>
      <c r="J101" s="589"/>
      <c r="K101" s="589"/>
      <c r="L101" s="589"/>
      <c r="M101" s="589"/>
      <c r="N101" s="589"/>
      <c r="O101" s="589"/>
      <c r="P101" s="589"/>
      <c r="Q101" s="589"/>
      <c r="R101" s="589"/>
      <c r="S101" s="589"/>
      <c r="T101" s="589"/>
      <c r="U101" s="589"/>
      <c r="V101" s="589"/>
      <c r="W101" s="589"/>
    </row>
    <row r="102" ht="12.75" customHeight="1">
      <c r="A102" s="589"/>
      <c r="B102" s="589"/>
      <c r="C102" s="589"/>
      <c r="D102" s="589"/>
      <c r="E102" s="589"/>
      <c r="F102" s="589"/>
      <c r="G102" s="589"/>
      <c r="H102" s="589"/>
      <c r="I102" s="589"/>
      <c r="J102" s="589"/>
      <c r="K102" s="589"/>
      <c r="L102" s="589"/>
      <c r="M102" s="589"/>
      <c r="N102" s="589"/>
      <c r="O102" s="589"/>
      <c r="P102" s="589"/>
      <c r="Q102" s="589"/>
      <c r="R102" s="589"/>
      <c r="S102" s="589"/>
      <c r="T102" s="589"/>
      <c r="U102" s="589"/>
      <c r="V102" s="589"/>
      <c r="W102" s="589"/>
    </row>
    <row r="103" ht="12.75" customHeight="1">
      <c r="A103" s="589"/>
      <c r="B103" s="589"/>
      <c r="C103" s="589"/>
      <c r="D103" s="589"/>
      <c r="E103" s="589"/>
      <c r="F103" s="589"/>
      <c r="G103" s="589"/>
      <c r="H103" s="589"/>
      <c r="I103" s="589"/>
      <c r="J103" s="589"/>
      <c r="K103" s="589"/>
      <c r="L103" s="589"/>
      <c r="M103" s="589"/>
      <c r="N103" s="589"/>
      <c r="O103" s="589"/>
      <c r="P103" s="589"/>
      <c r="Q103" s="589"/>
      <c r="R103" s="589"/>
      <c r="S103" s="589"/>
      <c r="T103" s="589"/>
      <c r="U103" s="589"/>
      <c r="V103" s="589"/>
      <c r="W103" s="589"/>
    </row>
    <row r="104" ht="12.75" customHeight="1">
      <c r="A104" s="589"/>
      <c r="B104" s="589"/>
      <c r="C104" s="589"/>
      <c r="D104" s="589"/>
      <c r="E104" s="589"/>
      <c r="F104" s="589"/>
      <c r="G104" s="589"/>
      <c r="H104" s="589"/>
      <c r="I104" s="589"/>
      <c r="J104" s="589"/>
      <c r="K104" s="589"/>
      <c r="L104" s="589"/>
      <c r="M104" s="589"/>
      <c r="N104" s="589"/>
      <c r="O104" s="589"/>
      <c r="P104" s="589"/>
      <c r="Q104" s="589"/>
      <c r="R104" s="589"/>
      <c r="S104" s="589"/>
      <c r="T104" s="589"/>
      <c r="U104" s="589"/>
      <c r="V104" s="589"/>
      <c r="W104" s="589"/>
    </row>
    <row r="105" ht="12.75" customHeight="1">
      <c r="A105" s="589"/>
      <c r="B105" s="589"/>
      <c r="C105" s="589"/>
      <c r="D105" s="589"/>
      <c r="E105" s="589"/>
      <c r="F105" s="589"/>
      <c r="G105" s="589"/>
      <c r="H105" s="589"/>
      <c r="I105" s="589"/>
      <c r="J105" s="589"/>
      <c r="K105" s="589"/>
      <c r="L105" s="589"/>
      <c r="M105" s="589"/>
      <c r="N105" s="589"/>
      <c r="O105" s="589"/>
      <c r="P105" s="589"/>
      <c r="Q105" s="589"/>
      <c r="R105" s="589"/>
      <c r="S105" s="589"/>
      <c r="T105" s="589"/>
      <c r="U105" s="589"/>
      <c r="V105" s="589"/>
      <c r="W105" s="589"/>
    </row>
    <row r="106" ht="12.75" customHeight="1">
      <c r="A106" s="589"/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89"/>
      <c r="U106" s="589"/>
      <c r="V106" s="589"/>
      <c r="W106" s="589"/>
    </row>
    <row r="107" ht="12.75" customHeight="1">
      <c r="A107" s="589"/>
      <c r="B107" s="589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  <c r="T107" s="589"/>
      <c r="U107" s="589"/>
      <c r="V107" s="589"/>
      <c r="W107" s="589"/>
    </row>
    <row r="108" ht="12.75" customHeight="1">
      <c r="A108" s="589"/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89"/>
      <c r="U108" s="589"/>
      <c r="V108" s="589"/>
      <c r="W108" s="589"/>
    </row>
    <row r="109" ht="12.75" customHeight="1">
      <c r="A109" s="589"/>
      <c r="B109" s="589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O109" s="589"/>
      <c r="P109" s="589"/>
      <c r="Q109" s="589"/>
      <c r="R109" s="589"/>
      <c r="S109" s="589"/>
      <c r="T109" s="589"/>
      <c r="U109" s="589"/>
      <c r="V109" s="589"/>
      <c r="W109" s="589"/>
    </row>
    <row r="110" ht="12.75" customHeight="1">
      <c r="A110" s="589"/>
      <c r="B110" s="589"/>
      <c r="C110" s="589"/>
      <c r="D110" s="589"/>
      <c r="E110" s="589"/>
      <c r="F110" s="589"/>
      <c r="G110" s="589"/>
      <c r="H110" s="589"/>
      <c r="I110" s="589"/>
      <c r="J110" s="589"/>
      <c r="K110" s="589"/>
      <c r="L110" s="589"/>
      <c r="M110" s="589"/>
      <c r="N110" s="589"/>
      <c r="O110" s="589"/>
      <c r="P110" s="589"/>
      <c r="Q110" s="589"/>
      <c r="R110" s="589"/>
      <c r="S110" s="589"/>
      <c r="T110" s="589"/>
      <c r="U110" s="589"/>
      <c r="V110" s="589"/>
      <c r="W110" s="589"/>
    </row>
    <row r="111" ht="12.75" customHeight="1">
      <c r="A111" s="589"/>
      <c r="B111" s="589"/>
      <c r="C111" s="589"/>
      <c r="D111" s="589"/>
      <c r="E111" s="589"/>
      <c r="F111" s="589"/>
      <c r="G111" s="589"/>
      <c r="H111" s="589"/>
      <c r="I111" s="589"/>
      <c r="J111" s="589"/>
      <c r="K111" s="589"/>
      <c r="L111" s="589"/>
      <c r="M111" s="589"/>
      <c r="N111" s="589"/>
      <c r="O111" s="589"/>
      <c r="P111" s="589"/>
      <c r="Q111" s="589"/>
      <c r="R111" s="589"/>
      <c r="S111" s="589"/>
      <c r="T111" s="589"/>
      <c r="U111" s="589"/>
      <c r="V111" s="589"/>
      <c r="W111" s="589"/>
    </row>
    <row r="112" ht="12.75" customHeight="1">
      <c r="A112" s="589"/>
      <c r="B112" s="589"/>
      <c r="C112" s="589"/>
      <c r="D112" s="589"/>
      <c r="E112" s="589"/>
      <c r="F112" s="589"/>
      <c r="G112" s="589"/>
      <c r="H112" s="589"/>
      <c r="I112" s="589"/>
      <c r="J112" s="589"/>
      <c r="K112" s="589"/>
      <c r="L112" s="589"/>
      <c r="M112" s="589"/>
      <c r="N112" s="589"/>
      <c r="O112" s="589"/>
      <c r="P112" s="589"/>
      <c r="Q112" s="589"/>
      <c r="R112" s="589"/>
      <c r="S112" s="589"/>
      <c r="T112" s="589"/>
      <c r="U112" s="589"/>
      <c r="V112" s="589"/>
      <c r="W112" s="589"/>
    </row>
    <row r="113" ht="12.75" customHeight="1">
      <c r="A113" s="589"/>
      <c r="B113" s="589"/>
      <c r="C113" s="589"/>
      <c r="D113" s="589"/>
      <c r="E113" s="589"/>
      <c r="F113" s="589"/>
      <c r="G113" s="589"/>
      <c r="H113" s="589"/>
      <c r="I113" s="589"/>
      <c r="J113" s="589"/>
      <c r="K113" s="589"/>
      <c r="L113" s="589"/>
      <c r="M113" s="589"/>
      <c r="N113" s="589"/>
      <c r="O113" s="589"/>
      <c r="P113" s="589"/>
      <c r="Q113" s="589"/>
      <c r="R113" s="589"/>
      <c r="S113" s="589"/>
      <c r="T113" s="589"/>
      <c r="U113" s="589"/>
      <c r="V113" s="589"/>
      <c r="W113" s="589"/>
    </row>
    <row r="114" ht="12.75" customHeight="1">
      <c r="A114" s="589"/>
      <c r="B114" s="589"/>
      <c r="C114" s="589"/>
      <c r="D114" s="589"/>
      <c r="E114" s="589"/>
      <c r="F114" s="589"/>
      <c r="G114" s="589"/>
      <c r="H114" s="589"/>
      <c r="I114" s="589"/>
      <c r="J114" s="589"/>
      <c r="K114" s="589"/>
      <c r="L114" s="589"/>
      <c r="M114" s="589"/>
      <c r="N114" s="589"/>
      <c r="O114" s="589"/>
      <c r="P114" s="589"/>
      <c r="Q114" s="589"/>
      <c r="R114" s="589"/>
      <c r="S114" s="589"/>
      <c r="T114" s="589"/>
      <c r="U114" s="589"/>
      <c r="V114" s="589"/>
      <c r="W114" s="589"/>
    </row>
    <row r="115" ht="12.75" customHeight="1">
      <c r="A115" s="589"/>
      <c r="B115" s="589"/>
      <c r="C115" s="589"/>
      <c r="D115" s="589"/>
      <c r="E115" s="589"/>
      <c r="F115" s="589"/>
      <c r="G115" s="589"/>
      <c r="H115" s="589"/>
      <c r="I115" s="589"/>
      <c r="J115" s="589"/>
      <c r="K115" s="589"/>
      <c r="L115" s="589"/>
      <c r="M115" s="589"/>
      <c r="N115" s="589"/>
      <c r="O115" s="589"/>
      <c r="P115" s="589"/>
      <c r="Q115" s="589"/>
      <c r="R115" s="589"/>
      <c r="S115" s="589"/>
      <c r="T115" s="589"/>
      <c r="U115" s="589"/>
      <c r="V115" s="589"/>
      <c r="W115" s="589"/>
    </row>
    <row r="116" ht="12.75" customHeight="1">
      <c r="A116" s="589"/>
      <c r="B116" s="589"/>
      <c r="C116" s="589"/>
      <c r="D116" s="589"/>
      <c r="E116" s="589"/>
      <c r="F116" s="589"/>
      <c r="G116" s="589"/>
      <c r="H116" s="589"/>
      <c r="I116" s="589"/>
      <c r="J116" s="589"/>
      <c r="K116" s="589"/>
      <c r="L116" s="589"/>
      <c r="M116" s="589"/>
      <c r="N116" s="589"/>
      <c r="O116" s="589"/>
      <c r="P116" s="589"/>
      <c r="Q116" s="589"/>
      <c r="R116" s="589"/>
      <c r="S116" s="589"/>
      <c r="T116" s="589"/>
      <c r="U116" s="589"/>
      <c r="V116" s="589"/>
      <c r="W116" s="589"/>
    </row>
    <row r="117" ht="12.75" customHeight="1">
      <c r="A117" s="589"/>
      <c r="B117" s="589"/>
      <c r="C117" s="589"/>
      <c r="D117" s="589"/>
      <c r="E117" s="589"/>
      <c r="F117" s="589"/>
      <c r="G117" s="589"/>
      <c r="H117" s="589"/>
      <c r="I117" s="589"/>
      <c r="J117" s="589"/>
      <c r="K117" s="589"/>
      <c r="L117" s="589"/>
      <c r="M117" s="589"/>
      <c r="N117" s="589"/>
      <c r="O117" s="589"/>
      <c r="P117" s="589"/>
      <c r="Q117" s="589"/>
      <c r="R117" s="589"/>
      <c r="S117" s="589"/>
      <c r="T117" s="589"/>
      <c r="U117" s="589"/>
      <c r="V117" s="589"/>
      <c r="W117" s="589"/>
    </row>
    <row r="118" ht="12.75" customHeight="1">
      <c r="A118" s="589"/>
      <c r="B118" s="589"/>
      <c r="C118" s="589"/>
      <c r="D118" s="589"/>
      <c r="E118" s="589"/>
      <c r="F118" s="589"/>
      <c r="G118" s="589"/>
      <c r="H118" s="589"/>
      <c r="I118" s="589"/>
      <c r="J118" s="589"/>
      <c r="K118" s="589"/>
      <c r="L118" s="589"/>
      <c r="M118" s="589"/>
      <c r="N118" s="589"/>
      <c r="O118" s="589"/>
      <c r="P118" s="589"/>
      <c r="Q118" s="589"/>
      <c r="R118" s="589"/>
      <c r="S118" s="589"/>
      <c r="T118" s="589"/>
      <c r="U118" s="589"/>
      <c r="V118" s="589"/>
      <c r="W118" s="589"/>
    </row>
    <row r="119" ht="12.75" customHeight="1">
      <c r="A119" s="589"/>
      <c r="B119" s="589"/>
      <c r="C119" s="589"/>
      <c r="D119" s="589"/>
      <c r="E119" s="589"/>
      <c r="F119" s="589"/>
      <c r="G119" s="589"/>
      <c r="H119" s="589"/>
      <c r="I119" s="589"/>
      <c r="J119" s="589"/>
      <c r="K119" s="589"/>
      <c r="L119" s="589"/>
      <c r="M119" s="589"/>
      <c r="N119" s="589"/>
      <c r="O119" s="589"/>
      <c r="P119" s="589"/>
      <c r="Q119" s="589"/>
      <c r="R119" s="589"/>
      <c r="S119" s="589"/>
      <c r="T119" s="589"/>
      <c r="U119" s="589"/>
      <c r="V119" s="589"/>
      <c r="W119" s="589"/>
    </row>
    <row r="120" ht="12.75" customHeight="1">
      <c r="A120" s="589"/>
      <c r="B120" s="589"/>
      <c r="C120" s="589"/>
      <c r="D120" s="589"/>
      <c r="E120" s="589"/>
      <c r="F120" s="589"/>
      <c r="G120" s="589"/>
      <c r="H120" s="589"/>
      <c r="I120" s="589"/>
      <c r="J120" s="589"/>
      <c r="K120" s="589"/>
      <c r="L120" s="589"/>
      <c r="M120" s="589"/>
      <c r="N120" s="589"/>
      <c r="O120" s="589"/>
      <c r="P120" s="589"/>
      <c r="Q120" s="589"/>
      <c r="R120" s="589"/>
      <c r="S120" s="589"/>
      <c r="T120" s="589"/>
      <c r="U120" s="589"/>
      <c r="V120" s="589"/>
      <c r="W120" s="589"/>
    </row>
    <row r="121" ht="12.75" customHeight="1">
      <c r="A121" s="589"/>
      <c r="B121" s="589"/>
      <c r="C121" s="589"/>
      <c r="D121" s="589"/>
      <c r="E121" s="589"/>
      <c r="F121" s="589"/>
      <c r="G121" s="589"/>
      <c r="H121" s="589"/>
      <c r="I121" s="589"/>
      <c r="J121" s="589"/>
      <c r="K121" s="589"/>
      <c r="L121" s="589"/>
      <c r="M121" s="589"/>
      <c r="N121" s="589"/>
      <c r="O121" s="589"/>
      <c r="P121" s="589"/>
      <c r="Q121" s="589"/>
      <c r="R121" s="589"/>
      <c r="S121" s="589"/>
      <c r="T121" s="589"/>
      <c r="U121" s="589"/>
      <c r="V121" s="589"/>
      <c r="W121" s="589"/>
    </row>
    <row r="122" ht="12.75" customHeight="1">
      <c r="A122" s="589"/>
      <c r="B122" s="589"/>
      <c r="C122" s="589"/>
      <c r="D122" s="589"/>
      <c r="E122" s="589"/>
      <c r="F122" s="589"/>
      <c r="G122" s="589"/>
      <c r="H122" s="589"/>
      <c r="I122" s="589"/>
      <c r="J122" s="589"/>
      <c r="K122" s="589"/>
      <c r="L122" s="589"/>
      <c r="M122" s="589"/>
      <c r="N122" s="589"/>
      <c r="O122" s="589"/>
      <c r="P122" s="589"/>
      <c r="Q122" s="589"/>
      <c r="R122" s="589"/>
      <c r="S122" s="589"/>
      <c r="T122" s="589"/>
      <c r="U122" s="589"/>
      <c r="V122" s="589"/>
      <c r="W122" s="589"/>
    </row>
    <row r="123" ht="12.75" customHeight="1">
      <c r="A123" s="589"/>
      <c r="B123" s="589"/>
      <c r="C123" s="589"/>
      <c r="D123" s="589"/>
      <c r="E123" s="589"/>
      <c r="F123" s="589"/>
      <c r="G123" s="589"/>
      <c r="H123" s="589"/>
      <c r="I123" s="589"/>
      <c r="J123" s="589"/>
      <c r="K123" s="589"/>
      <c r="L123" s="589"/>
      <c r="M123" s="589"/>
      <c r="N123" s="589"/>
      <c r="O123" s="589"/>
      <c r="P123" s="589"/>
      <c r="Q123" s="589"/>
      <c r="R123" s="589"/>
      <c r="S123" s="589"/>
      <c r="T123" s="589"/>
      <c r="U123" s="589"/>
      <c r="V123" s="589"/>
      <c r="W123" s="589"/>
    </row>
    <row r="124" ht="12.75" customHeight="1">
      <c r="A124" s="589"/>
      <c r="B124" s="589"/>
      <c r="C124" s="589"/>
      <c r="D124" s="589"/>
      <c r="E124" s="589"/>
      <c r="F124" s="589"/>
      <c r="G124" s="589"/>
      <c r="H124" s="589"/>
      <c r="I124" s="589"/>
      <c r="J124" s="589"/>
      <c r="K124" s="589"/>
      <c r="L124" s="589"/>
      <c r="M124" s="589"/>
      <c r="N124" s="589"/>
      <c r="O124" s="589"/>
      <c r="P124" s="589"/>
      <c r="Q124" s="589"/>
      <c r="R124" s="589"/>
      <c r="S124" s="589"/>
      <c r="T124" s="589"/>
      <c r="U124" s="589"/>
      <c r="V124" s="589"/>
      <c r="W124" s="589"/>
    </row>
    <row r="125" ht="12.75" customHeight="1">
      <c r="A125" s="589"/>
      <c r="B125" s="589"/>
      <c r="C125" s="589"/>
      <c r="D125" s="589"/>
      <c r="E125" s="589"/>
      <c r="F125" s="589"/>
      <c r="G125" s="589"/>
      <c r="H125" s="589"/>
      <c r="I125" s="589"/>
      <c r="J125" s="589"/>
      <c r="K125" s="589"/>
      <c r="L125" s="589"/>
      <c r="M125" s="589"/>
      <c r="N125" s="589"/>
      <c r="O125" s="589"/>
      <c r="P125" s="589"/>
      <c r="Q125" s="589"/>
      <c r="R125" s="589"/>
      <c r="S125" s="589"/>
      <c r="T125" s="589"/>
      <c r="U125" s="589"/>
      <c r="V125" s="589"/>
      <c r="W125" s="589"/>
    </row>
    <row r="126" ht="12.75" customHeight="1">
      <c r="A126" s="589"/>
      <c r="B126" s="589"/>
      <c r="C126" s="589"/>
      <c r="D126" s="589"/>
      <c r="E126" s="589"/>
      <c r="F126" s="589"/>
      <c r="G126" s="589"/>
      <c r="H126" s="589"/>
      <c r="I126" s="589"/>
      <c r="J126" s="589"/>
      <c r="K126" s="589"/>
      <c r="L126" s="589"/>
      <c r="M126" s="589"/>
      <c r="N126" s="589"/>
      <c r="O126" s="589"/>
      <c r="P126" s="589"/>
      <c r="Q126" s="589"/>
      <c r="R126" s="589"/>
      <c r="S126" s="589"/>
      <c r="T126" s="589"/>
      <c r="U126" s="589"/>
      <c r="V126" s="589"/>
      <c r="W126" s="589"/>
    </row>
    <row r="127" ht="12.75" customHeight="1">
      <c r="A127" s="589"/>
      <c r="B127" s="589"/>
      <c r="C127" s="589"/>
      <c r="D127" s="589"/>
      <c r="E127" s="589"/>
      <c r="F127" s="589"/>
      <c r="G127" s="589"/>
      <c r="H127" s="589"/>
      <c r="I127" s="589"/>
      <c r="J127" s="589"/>
      <c r="K127" s="589"/>
      <c r="L127" s="589"/>
      <c r="M127" s="589"/>
      <c r="N127" s="589"/>
      <c r="O127" s="589"/>
      <c r="P127" s="589"/>
      <c r="Q127" s="589"/>
      <c r="R127" s="589"/>
      <c r="S127" s="589"/>
      <c r="T127" s="589"/>
      <c r="U127" s="589"/>
      <c r="V127" s="589"/>
      <c r="W127" s="589"/>
    </row>
    <row r="128" ht="12.75" customHeight="1">
      <c r="A128" s="589"/>
      <c r="B128" s="589"/>
      <c r="C128" s="589"/>
      <c r="D128" s="589"/>
      <c r="E128" s="589"/>
      <c r="F128" s="589"/>
      <c r="G128" s="589"/>
      <c r="H128" s="589"/>
      <c r="I128" s="589"/>
      <c r="J128" s="589"/>
      <c r="K128" s="589"/>
      <c r="L128" s="589"/>
      <c r="M128" s="589"/>
      <c r="N128" s="589"/>
      <c r="O128" s="589"/>
      <c r="P128" s="589"/>
      <c r="Q128" s="589"/>
      <c r="R128" s="589"/>
      <c r="S128" s="589"/>
      <c r="T128" s="589"/>
      <c r="U128" s="589"/>
      <c r="V128" s="589"/>
      <c r="W128" s="589"/>
    </row>
    <row r="129" ht="12.75" customHeight="1">
      <c r="A129" s="589"/>
      <c r="B129" s="589"/>
      <c r="C129" s="589"/>
      <c r="D129" s="589"/>
      <c r="E129" s="589"/>
      <c r="F129" s="589"/>
      <c r="G129" s="589"/>
      <c r="H129" s="589"/>
      <c r="I129" s="589"/>
      <c r="J129" s="589"/>
      <c r="K129" s="589"/>
      <c r="L129" s="589"/>
      <c r="M129" s="589"/>
      <c r="N129" s="589"/>
      <c r="O129" s="589"/>
      <c r="P129" s="589"/>
      <c r="Q129" s="589"/>
      <c r="R129" s="589"/>
      <c r="S129" s="589"/>
      <c r="T129" s="589"/>
      <c r="U129" s="589"/>
      <c r="V129" s="589"/>
      <c r="W129" s="589"/>
    </row>
    <row r="130" ht="12.75" customHeight="1">
      <c r="A130" s="589"/>
      <c r="B130" s="589"/>
      <c r="C130" s="589"/>
      <c r="D130" s="589"/>
      <c r="E130" s="589"/>
      <c r="F130" s="589"/>
      <c r="G130" s="589"/>
      <c r="H130" s="589"/>
      <c r="I130" s="589"/>
      <c r="J130" s="589"/>
      <c r="K130" s="589"/>
      <c r="L130" s="589"/>
      <c r="M130" s="589"/>
      <c r="N130" s="589"/>
      <c r="O130" s="589"/>
      <c r="P130" s="589"/>
      <c r="Q130" s="589"/>
      <c r="R130" s="589"/>
      <c r="S130" s="589"/>
      <c r="T130" s="589"/>
      <c r="U130" s="589"/>
      <c r="V130" s="589"/>
      <c r="W130" s="589"/>
    </row>
    <row r="131" ht="12.75" customHeight="1">
      <c r="A131" s="589"/>
      <c r="B131" s="589"/>
      <c r="C131" s="589"/>
      <c r="D131" s="589"/>
      <c r="E131" s="589"/>
      <c r="F131" s="589"/>
      <c r="G131" s="589"/>
      <c r="H131" s="589"/>
      <c r="I131" s="589"/>
      <c r="J131" s="589"/>
      <c r="K131" s="589"/>
      <c r="L131" s="589"/>
      <c r="M131" s="589"/>
      <c r="N131" s="589"/>
      <c r="O131" s="589"/>
      <c r="P131" s="589"/>
      <c r="Q131" s="589"/>
      <c r="R131" s="589"/>
      <c r="S131" s="589"/>
      <c r="T131" s="589"/>
      <c r="U131" s="589"/>
      <c r="V131" s="589"/>
      <c r="W131" s="589"/>
    </row>
    <row r="132" ht="12.75" customHeight="1">
      <c r="A132" s="589"/>
      <c r="B132" s="589"/>
      <c r="C132" s="589"/>
      <c r="D132" s="589"/>
      <c r="E132" s="589"/>
      <c r="F132" s="589"/>
      <c r="G132" s="589"/>
      <c r="H132" s="589"/>
      <c r="I132" s="589"/>
      <c r="J132" s="589"/>
      <c r="K132" s="589"/>
      <c r="L132" s="589"/>
      <c r="M132" s="589"/>
      <c r="N132" s="589"/>
      <c r="O132" s="589"/>
      <c r="P132" s="589"/>
      <c r="Q132" s="589"/>
      <c r="R132" s="589"/>
      <c r="S132" s="589"/>
      <c r="T132" s="589"/>
      <c r="U132" s="589"/>
      <c r="V132" s="589"/>
      <c r="W132" s="589"/>
    </row>
    <row r="133" ht="12.75" customHeight="1">
      <c r="A133" s="589"/>
      <c r="B133" s="589"/>
      <c r="C133" s="589"/>
      <c r="D133" s="589"/>
      <c r="E133" s="589"/>
      <c r="F133" s="589"/>
      <c r="G133" s="589"/>
      <c r="H133" s="589"/>
      <c r="I133" s="589"/>
      <c r="J133" s="589"/>
      <c r="K133" s="589"/>
      <c r="L133" s="589"/>
      <c r="M133" s="589"/>
      <c r="N133" s="589"/>
      <c r="O133" s="589"/>
      <c r="P133" s="589"/>
      <c r="Q133" s="589"/>
      <c r="R133" s="589"/>
      <c r="S133" s="589"/>
      <c r="T133" s="589"/>
      <c r="U133" s="589"/>
      <c r="V133" s="589"/>
      <c r="W133" s="589"/>
    </row>
    <row r="134" ht="12.75" customHeight="1">
      <c r="A134" s="589"/>
      <c r="B134" s="589"/>
      <c r="C134" s="589"/>
      <c r="D134" s="589"/>
      <c r="E134" s="589"/>
      <c r="F134" s="589"/>
      <c r="G134" s="589"/>
      <c r="H134" s="589"/>
      <c r="I134" s="589"/>
      <c r="J134" s="589"/>
      <c r="K134" s="589"/>
      <c r="L134" s="589"/>
      <c r="M134" s="589"/>
      <c r="N134" s="589"/>
      <c r="O134" s="589"/>
      <c r="P134" s="589"/>
      <c r="Q134" s="589"/>
      <c r="R134" s="589"/>
      <c r="S134" s="589"/>
      <c r="T134" s="589"/>
      <c r="U134" s="589"/>
      <c r="V134" s="589"/>
      <c r="W134" s="589"/>
    </row>
    <row r="135" ht="12.75" customHeight="1">
      <c r="A135" s="589"/>
      <c r="B135" s="589"/>
      <c r="C135" s="589"/>
      <c r="D135" s="589"/>
      <c r="E135" s="589"/>
      <c r="F135" s="589"/>
      <c r="G135" s="589"/>
      <c r="H135" s="589"/>
      <c r="I135" s="589"/>
      <c r="J135" s="589"/>
      <c r="K135" s="589"/>
      <c r="L135" s="589"/>
      <c r="M135" s="589"/>
      <c r="N135" s="589"/>
      <c r="O135" s="589"/>
      <c r="P135" s="589"/>
      <c r="Q135" s="589"/>
      <c r="R135" s="589"/>
      <c r="S135" s="589"/>
      <c r="T135" s="589"/>
      <c r="U135" s="589"/>
      <c r="V135" s="589"/>
      <c r="W135" s="589"/>
    </row>
    <row r="136" ht="12.75" customHeight="1">
      <c r="A136" s="589"/>
      <c r="B136" s="589"/>
      <c r="C136" s="589"/>
      <c r="D136" s="589"/>
      <c r="E136" s="589"/>
      <c r="F136" s="589"/>
      <c r="G136" s="589"/>
      <c r="H136" s="589"/>
      <c r="I136" s="589"/>
      <c r="J136" s="589"/>
      <c r="K136" s="589"/>
      <c r="L136" s="589"/>
      <c r="M136" s="589"/>
      <c r="N136" s="589"/>
      <c r="O136" s="589"/>
      <c r="P136" s="589"/>
      <c r="Q136" s="589"/>
      <c r="R136" s="589"/>
      <c r="S136" s="589"/>
      <c r="T136" s="589"/>
      <c r="U136" s="589"/>
      <c r="V136" s="589"/>
      <c r="W136" s="589"/>
    </row>
    <row r="137" ht="12.75" customHeight="1">
      <c r="A137" s="589"/>
      <c r="B137" s="589"/>
      <c r="C137" s="589"/>
      <c r="D137" s="589"/>
      <c r="E137" s="589"/>
      <c r="F137" s="589"/>
      <c r="G137" s="589"/>
      <c r="H137" s="589"/>
      <c r="I137" s="589"/>
      <c r="J137" s="589"/>
      <c r="K137" s="589"/>
      <c r="L137" s="589"/>
      <c r="M137" s="589"/>
      <c r="N137" s="589"/>
      <c r="O137" s="589"/>
      <c r="P137" s="589"/>
      <c r="Q137" s="589"/>
      <c r="R137" s="589"/>
      <c r="S137" s="589"/>
      <c r="T137" s="589"/>
      <c r="U137" s="589"/>
      <c r="V137" s="589"/>
      <c r="W137" s="589"/>
    </row>
    <row r="138" ht="12.75" customHeight="1">
      <c r="A138" s="589"/>
      <c r="B138" s="589"/>
      <c r="C138" s="589"/>
      <c r="D138" s="589"/>
      <c r="E138" s="589"/>
      <c r="F138" s="589"/>
      <c r="G138" s="589"/>
      <c r="H138" s="589"/>
      <c r="I138" s="589"/>
      <c r="J138" s="589"/>
      <c r="K138" s="589"/>
      <c r="L138" s="589"/>
      <c r="M138" s="589"/>
      <c r="N138" s="589"/>
      <c r="O138" s="589"/>
      <c r="P138" s="589"/>
      <c r="Q138" s="589"/>
      <c r="R138" s="589"/>
      <c r="S138" s="589"/>
      <c r="T138" s="589"/>
      <c r="U138" s="589"/>
      <c r="V138" s="589"/>
      <c r="W138" s="589"/>
    </row>
    <row r="139" ht="12.75" customHeight="1">
      <c r="A139" s="589"/>
      <c r="B139" s="589"/>
      <c r="C139" s="589"/>
      <c r="D139" s="589"/>
      <c r="E139" s="589"/>
      <c r="F139" s="589"/>
      <c r="G139" s="589"/>
      <c r="H139" s="589"/>
      <c r="I139" s="589"/>
      <c r="J139" s="589"/>
      <c r="K139" s="589"/>
      <c r="L139" s="589"/>
      <c r="M139" s="589"/>
      <c r="N139" s="589"/>
      <c r="O139" s="589"/>
      <c r="P139" s="589"/>
      <c r="Q139" s="589"/>
      <c r="R139" s="589"/>
      <c r="S139" s="589"/>
      <c r="T139" s="589"/>
      <c r="U139" s="589"/>
      <c r="V139" s="589"/>
      <c r="W139" s="589"/>
    </row>
    <row r="140" ht="12.75" customHeight="1">
      <c r="A140" s="589"/>
      <c r="B140" s="589"/>
      <c r="C140" s="589"/>
      <c r="D140" s="589"/>
      <c r="E140" s="589"/>
      <c r="F140" s="589"/>
      <c r="G140" s="589"/>
      <c r="H140" s="589"/>
      <c r="I140" s="589"/>
      <c r="J140" s="589"/>
      <c r="K140" s="589"/>
      <c r="L140" s="589"/>
      <c r="M140" s="589"/>
      <c r="N140" s="589"/>
      <c r="O140" s="589"/>
      <c r="P140" s="589"/>
      <c r="Q140" s="589"/>
      <c r="R140" s="589"/>
      <c r="S140" s="589"/>
      <c r="T140" s="589"/>
      <c r="U140" s="589"/>
      <c r="V140" s="589"/>
      <c r="W140" s="589"/>
    </row>
    <row r="141" ht="12.75" customHeight="1">
      <c r="A141" s="589"/>
      <c r="B141" s="589"/>
      <c r="C141" s="589"/>
      <c r="D141" s="589"/>
      <c r="E141" s="589"/>
      <c r="F141" s="589"/>
      <c r="G141" s="589"/>
      <c r="H141" s="589"/>
      <c r="I141" s="589"/>
      <c r="J141" s="589"/>
      <c r="K141" s="589"/>
      <c r="L141" s="589"/>
      <c r="M141" s="589"/>
      <c r="N141" s="589"/>
      <c r="O141" s="589"/>
      <c r="P141" s="589"/>
      <c r="Q141" s="589"/>
      <c r="R141" s="589"/>
      <c r="S141" s="589"/>
      <c r="T141" s="589"/>
      <c r="U141" s="589"/>
      <c r="V141" s="589"/>
      <c r="W141" s="589"/>
    </row>
    <row r="142" ht="12.75" customHeight="1">
      <c r="A142" s="589"/>
      <c r="B142" s="589"/>
      <c r="C142" s="589"/>
      <c r="D142" s="589"/>
      <c r="E142" s="589"/>
      <c r="F142" s="589"/>
      <c r="G142" s="589"/>
      <c r="H142" s="589"/>
      <c r="I142" s="589"/>
      <c r="J142" s="589"/>
      <c r="K142" s="589"/>
      <c r="L142" s="589"/>
      <c r="M142" s="589"/>
      <c r="N142" s="589"/>
      <c r="O142" s="589"/>
      <c r="P142" s="589"/>
      <c r="Q142" s="589"/>
      <c r="R142" s="589"/>
      <c r="S142" s="589"/>
      <c r="T142" s="589"/>
      <c r="U142" s="589"/>
      <c r="V142" s="589"/>
      <c r="W142" s="589"/>
    </row>
    <row r="143" ht="12.75" customHeight="1">
      <c r="A143" s="589"/>
      <c r="B143" s="589"/>
      <c r="C143" s="589"/>
      <c r="D143" s="589"/>
      <c r="E143" s="589"/>
      <c r="F143" s="589"/>
      <c r="G143" s="589"/>
      <c r="H143" s="589"/>
      <c r="I143" s="589"/>
      <c r="J143" s="589"/>
      <c r="K143" s="589"/>
      <c r="L143" s="589"/>
      <c r="M143" s="589"/>
      <c r="N143" s="589"/>
      <c r="O143" s="589"/>
      <c r="P143" s="589"/>
      <c r="Q143" s="589"/>
      <c r="R143" s="589"/>
      <c r="S143" s="589"/>
      <c r="T143" s="589"/>
      <c r="U143" s="589"/>
      <c r="V143" s="589"/>
      <c r="W143" s="589"/>
    </row>
    <row r="144" ht="12.75" customHeight="1">
      <c r="A144" s="589"/>
      <c r="B144" s="589"/>
      <c r="C144" s="589"/>
      <c r="D144" s="589"/>
      <c r="E144" s="589"/>
      <c r="F144" s="589"/>
      <c r="G144" s="589"/>
      <c r="H144" s="589"/>
      <c r="I144" s="589"/>
      <c r="J144" s="589"/>
      <c r="K144" s="589"/>
      <c r="L144" s="589"/>
      <c r="M144" s="589"/>
      <c r="N144" s="589"/>
      <c r="O144" s="589"/>
      <c r="P144" s="589"/>
      <c r="Q144" s="589"/>
      <c r="R144" s="589"/>
      <c r="S144" s="589"/>
      <c r="T144" s="589"/>
      <c r="U144" s="589"/>
      <c r="V144" s="589"/>
      <c r="W144" s="589"/>
    </row>
    <row r="145" ht="12.75" customHeight="1">
      <c r="A145" s="589"/>
      <c r="B145" s="589"/>
      <c r="C145" s="589"/>
      <c r="D145" s="589"/>
      <c r="E145" s="589"/>
      <c r="F145" s="589"/>
      <c r="G145" s="589"/>
      <c r="H145" s="589"/>
      <c r="I145" s="589"/>
      <c r="J145" s="589"/>
      <c r="K145" s="589"/>
      <c r="L145" s="589"/>
      <c r="M145" s="589"/>
      <c r="N145" s="589"/>
      <c r="O145" s="589"/>
      <c r="P145" s="589"/>
      <c r="Q145" s="589"/>
      <c r="R145" s="589"/>
      <c r="S145" s="589"/>
      <c r="T145" s="589"/>
      <c r="U145" s="589"/>
      <c r="V145" s="589"/>
      <c r="W145" s="589"/>
    </row>
    <row r="146" ht="12.75" customHeight="1">
      <c r="A146" s="589"/>
      <c r="B146" s="589"/>
      <c r="C146" s="589"/>
      <c r="D146" s="589"/>
      <c r="E146" s="589"/>
      <c r="F146" s="589"/>
      <c r="G146" s="589"/>
      <c r="H146" s="589"/>
      <c r="I146" s="589"/>
      <c r="J146" s="589"/>
      <c r="K146" s="589"/>
      <c r="L146" s="589"/>
      <c r="M146" s="589"/>
      <c r="N146" s="589"/>
      <c r="O146" s="589"/>
      <c r="P146" s="589"/>
      <c r="Q146" s="589"/>
      <c r="R146" s="589"/>
      <c r="S146" s="589"/>
      <c r="T146" s="589"/>
      <c r="U146" s="589"/>
      <c r="V146" s="589"/>
      <c r="W146" s="589"/>
    </row>
    <row r="147" ht="12.75" customHeight="1">
      <c r="A147" s="589"/>
      <c r="B147" s="589"/>
      <c r="C147" s="589"/>
      <c r="D147" s="589"/>
      <c r="E147" s="589"/>
      <c r="F147" s="589"/>
      <c r="G147" s="589"/>
      <c r="H147" s="589"/>
      <c r="I147" s="589"/>
      <c r="J147" s="589"/>
      <c r="K147" s="589"/>
      <c r="L147" s="589"/>
      <c r="M147" s="589"/>
      <c r="N147" s="589"/>
      <c r="O147" s="589"/>
      <c r="P147" s="589"/>
      <c r="Q147" s="589"/>
      <c r="R147" s="589"/>
      <c r="S147" s="589"/>
      <c r="T147" s="589"/>
      <c r="U147" s="589"/>
      <c r="V147" s="589"/>
      <c r="W147" s="589"/>
    </row>
    <row r="148" ht="12.75" customHeight="1">
      <c r="A148" s="589"/>
      <c r="B148" s="589"/>
      <c r="C148" s="589"/>
      <c r="D148" s="589"/>
      <c r="E148" s="589"/>
      <c r="F148" s="589"/>
      <c r="G148" s="589"/>
      <c r="H148" s="589"/>
      <c r="I148" s="589"/>
      <c r="J148" s="589"/>
      <c r="K148" s="589"/>
      <c r="L148" s="589"/>
      <c r="M148" s="589"/>
      <c r="N148" s="589"/>
      <c r="O148" s="589"/>
      <c r="P148" s="589"/>
      <c r="Q148" s="589"/>
      <c r="R148" s="589"/>
      <c r="S148" s="589"/>
      <c r="T148" s="589"/>
      <c r="U148" s="589"/>
      <c r="V148" s="589"/>
      <c r="W148" s="589"/>
    </row>
    <row r="149" ht="12.75" customHeight="1">
      <c r="A149" s="589"/>
      <c r="B149" s="589"/>
      <c r="C149" s="589"/>
      <c r="D149" s="589"/>
      <c r="E149" s="589"/>
      <c r="F149" s="589"/>
      <c r="G149" s="589"/>
      <c r="H149" s="589"/>
      <c r="I149" s="589"/>
      <c r="J149" s="589"/>
      <c r="K149" s="589"/>
      <c r="L149" s="589"/>
      <c r="M149" s="589"/>
      <c r="N149" s="589"/>
      <c r="O149" s="589"/>
      <c r="P149" s="589"/>
      <c r="Q149" s="589"/>
      <c r="R149" s="589"/>
      <c r="S149" s="589"/>
      <c r="T149" s="589"/>
      <c r="U149" s="589"/>
      <c r="V149" s="589"/>
      <c r="W149" s="589"/>
    </row>
    <row r="150" ht="12.75" customHeight="1">
      <c r="A150" s="589"/>
      <c r="B150" s="589"/>
      <c r="C150" s="589"/>
      <c r="D150" s="589"/>
      <c r="E150" s="589"/>
      <c r="F150" s="589"/>
      <c r="G150" s="589"/>
      <c r="H150" s="589"/>
      <c r="I150" s="589"/>
      <c r="J150" s="589"/>
      <c r="K150" s="589"/>
      <c r="L150" s="589"/>
      <c r="M150" s="589"/>
      <c r="N150" s="589"/>
      <c r="O150" s="589"/>
      <c r="P150" s="589"/>
      <c r="Q150" s="589"/>
      <c r="R150" s="589"/>
      <c r="S150" s="589"/>
      <c r="T150" s="589"/>
      <c r="U150" s="589"/>
      <c r="V150" s="589"/>
      <c r="W150" s="589"/>
    </row>
    <row r="151" ht="12.75" customHeight="1">
      <c r="A151" s="589"/>
      <c r="B151" s="589"/>
      <c r="C151" s="589"/>
      <c r="D151" s="589"/>
      <c r="E151" s="589"/>
      <c r="F151" s="589"/>
      <c r="G151" s="589"/>
      <c r="H151" s="589"/>
      <c r="I151" s="589"/>
      <c r="J151" s="589"/>
      <c r="K151" s="589"/>
      <c r="L151" s="589"/>
      <c r="M151" s="589"/>
      <c r="N151" s="589"/>
      <c r="O151" s="589"/>
      <c r="P151" s="589"/>
      <c r="Q151" s="589"/>
      <c r="R151" s="589"/>
      <c r="S151" s="589"/>
      <c r="T151" s="589"/>
      <c r="U151" s="589"/>
      <c r="V151" s="589"/>
      <c r="W151" s="589"/>
    </row>
    <row r="152" ht="12.75" customHeight="1">
      <c r="A152" s="589"/>
      <c r="B152" s="589"/>
      <c r="C152" s="589"/>
      <c r="D152" s="589"/>
      <c r="E152" s="589"/>
      <c r="F152" s="589"/>
      <c r="G152" s="589"/>
      <c r="H152" s="589"/>
      <c r="I152" s="589"/>
      <c r="J152" s="589"/>
      <c r="K152" s="589"/>
      <c r="L152" s="589"/>
      <c r="M152" s="589"/>
      <c r="N152" s="589"/>
      <c r="O152" s="589"/>
      <c r="P152" s="589"/>
      <c r="Q152" s="589"/>
      <c r="R152" s="589"/>
      <c r="S152" s="589"/>
      <c r="T152" s="589"/>
      <c r="U152" s="589"/>
      <c r="V152" s="589"/>
      <c r="W152" s="589"/>
    </row>
    <row r="153" ht="12.75" customHeight="1">
      <c r="A153" s="589"/>
      <c r="B153" s="589"/>
      <c r="C153" s="589"/>
      <c r="D153" s="589"/>
      <c r="E153" s="589"/>
      <c r="F153" s="589"/>
      <c r="G153" s="589"/>
      <c r="H153" s="589"/>
      <c r="I153" s="589"/>
      <c r="J153" s="589"/>
      <c r="K153" s="589"/>
      <c r="L153" s="589"/>
      <c r="M153" s="589"/>
      <c r="N153" s="589"/>
      <c r="O153" s="589"/>
      <c r="P153" s="589"/>
      <c r="Q153" s="589"/>
      <c r="R153" s="589"/>
      <c r="S153" s="589"/>
      <c r="T153" s="589"/>
      <c r="U153" s="589"/>
      <c r="V153" s="589"/>
      <c r="W153" s="589"/>
    </row>
    <row r="154" ht="12.75" customHeight="1">
      <c r="A154" s="589"/>
      <c r="B154" s="589"/>
      <c r="C154" s="589"/>
      <c r="D154" s="589"/>
      <c r="E154" s="589"/>
      <c r="F154" s="589"/>
      <c r="G154" s="589"/>
      <c r="H154" s="589"/>
      <c r="I154" s="589"/>
      <c r="J154" s="589"/>
      <c r="K154" s="589"/>
      <c r="L154" s="589"/>
      <c r="M154" s="589"/>
      <c r="N154" s="589"/>
      <c r="O154" s="589"/>
      <c r="P154" s="589"/>
      <c r="Q154" s="589"/>
      <c r="R154" s="589"/>
      <c r="S154" s="589"/>
      <c r="T154" s="589"/>
      <c r="U154" s="589"/>
      <c r="V154" s="589"/>
      <c r="W154" s="589"/>
    </row>
    <row r="155" ht="12.75" customHeight="1">
      <c r="A155" s="589"/>
      <c r="B155" s="589"/>
      <c r="C155" s="589"/>
      <c r="D155" s="589"/>
      <c r="E155" s="589"/>
      <c r="F155" s="589"/>
      <c r="G155" s="589"/>
      <c r="H155" s="589"/>
      <c r="I155" s="589"/>
      <c r="J155" s="589"/>
      <c r="K155" s="589"/>
      <c r="L155" s="589"/>
      <c r="M155" s="589"/>
      <c r="N155" s="589"/>
      <c r="O155" s="589"/>
      <c r="P155" s="589"/>
      <c r="Q155" s="589"/>
      <c r="R155" s="589"/>
      <c r="S155" s="589"/>
      <c r="T155" s="589"/>
      <c r="U155" s="589"/>
      <c r="V155" s="589"/>
      <c r="W155" s="589"/>
    </row>
    <row r="156" ht="12.75" customHeight="1">
      <c r="A156" s="589"/>
      <c r="B156" s="589"/>
      <c r="C156" s="589"/>
      <c r="D156" s="589"/>
      <c r="E156" s="589"/>
      <c r="F156" s="589"/>
      <c r="G156" s="589"/>
      <c r="H156" s="589"/>
      <c r="I156" s="589"/>
      <c r="J156" s="589"/>
      <c r="K156" s="589"/>
      <c r="L156" s="589"/>
      <c r="M156" s="589"/>
      <c r="N156" s="589"/>
      <c r="O156" s="589"/>
      <c r="P156" s="589"/>
      <c r="Q156" s="589"/>
      <c r="R156" s="589"/>
      <c r="S156" s="589"/>
      <c r="T156" s="589"/>
      <c r="U156" s="589"/>
      <c r="V156" s="589"/>
      <c r="W156" s="589"/>
    </row>
    <row r="157" ht="12.75" customHeight="1">
      <c r="A157" s="589"/>
      <c r="B157" s="589"/>
      <c r="C157" s="589"/>
      <c r="D157" s="589"/>
      <c r="E157" s="589"/>
      <c r="F157" s="589"/>
      <c r="G157" s="589"/>
      <c r="H157" s="589"/>
      <c r="I157" s="589"/>
      <c r="J157" s="589"/>
      <c r="K157" s="589"/>
      <c r="L157" s="589"/>
      <c r="M157" s="589"/>
      <c r="N157" s="589"/>
      <c r="O157" s="589"/>
      <c r="P157" s="589"/>
      <c r="Q157" s="589"/>
      <c r="R157" s="589"/>
      <c r="S157" s="589"/>
      <c r="T157" s="589"/>
      <c r="U157" s="589"/>
      <c r="V157" s="589"/>
      <c r="W157" s="589"/>
    </row>
    <row r="158" ht="12.75" customHeight="1">
      <c r="A158" s="589"/>
      <c r="B158" s="589"/>
      <c r="C158" s="589"/>
      <c r="D158" s="589"/>
      <c r="E158" s="589"/>
      <c r="F158" s="589"/>
      <c r="G158" s="589"/>
      <c r="H158" s="589"/>
      <c r="I158" s="589"/>
      <c r="J158" s="589"/>
      <c r="K158" s="589"/>
      <c r="L158" s="589"/>
      <c r="M158" s="589"/>
      <c r="N158" s="589"/>
      <c r="O158" s="589"/>
      <c r="P158" s="589"/>
      <c r="Q158" s="589"/>
      <c r="R158" s="589"/>
      <c r="S158" s="589"/>
      <c r="T158" s="589"/>
      <c r="U158" s="589"/>
      <c r="V158" s="589"/>
      <c r="W158" s="589"/>
    </row>
    <row r="159" ht="12.75" customHeight="1">
      <c r="A159" s="589"/>
      <c r="B159" s="589"/>
      <c r="C159" s="589"/>
      <c r="D159" s="589"/>
      <c r="E159" s="589"/>
      <c r="F159" s="589"/>
      <c r="G159" s="589"/>
      <c r="H159" s="589"/>
      <c r="I159" s="589"/>
      <c r="J159" s="589"/>
      <c r="K159" s="589"/>
      <c r="L159" s="589"/>
      <c r="M159" s="589"/>
      <c r="N159" s="589"/>
      <c r="O159" s="589"/>
      <c r="P159" s="589"/>
      <c r="Q159" s="589"/>
      <c r="R159" s="589"/>
      <c r="S159" s="589"/>
      <c r="T159" s="589"/>
      <c r="U159" s="589"/>
      <c r="V159" s="589"/>
      <c r="W159" s="589"/>
    </row>
    <row r="160" ht="12.75" customHeight="1">
      <c r="A160" s="589"/>
      <c r="B160" s="589"/>
      <c r="C160" s="589"/>
      <c r="D160" s="589"/>
      <c r="E160" s="589"/>
      <c r="F160" s="589"/>
      <c r="G160" s="589"/>
      <c r="H160" s="589"/>
      <c r="I160" s="589"/>
      <c r="J160" s="589"/>
      <c r="K160" s="589"/>
      <c r="L160" s="589"/>
      <c r="M160" s="589"/>
      <c r="N160" s="589"/>
      <c r="O160" s="589"/>
      <c r="P160" s="589"/>
      <c r="Q160" s="589"/>
      <c r="R160" s="589"/>
      <c r="S160" s="589"/>
      <c r="T160" s="589"/>
      <c r="U160" s="589"/>
      <c r="V160" s="589"/>
      <c r="W160" s="589"/>
    </row>
    <row r="161" ht="12.75" customHeight="1">
      <c r="A161" s="589"/>
      <c r="B161" s="589"/>
      <c r="C161" s="589"/>
      <c r="D161" s="589"/>
      <c r="E161" s="589"/>
      <c r="F161" s="589"/>
      <c r="G161" s="589"/>
      <c r="H161" s="589"/>
      <c r="I161" s="589"/>
      <c r="J161" s="589"/>
      <c r="K161" s="589"/>
      <c r="L161" s="589"/>
      <c r="M161" s="589"/>
      <c r="N161" s="589"/>
      <c r="O161" s="589"/>
      <c r="P161" s="589"/>
      <c r="Q161" s="589"/>
      <c r="R161" s="589"/>
      <c r="S161" s="589"/>
      <c r="T161" s="589"/>
      <c r="U161" s="589"/>
      <c r="V161" s="589"/>
      <c r="W161" s="589"/>
    </row>
    <row r="162" ht="12.75" customHeight="1">
      <c r="A162" s="589"/>
      <c r="B162" s="589"/>
      <c r="C162" s="589"/>
      <c r="D162" s="589"/>
      <c r="E162" s="589"/>
      <c r="F162" s="589"/>
      <c r="G162" s="589"/>
      <c r="H162" s="589"/>
      <c r="I162" s="589"/>
      <c r="J162" s="589"/>
      <c r="K162" s="589"/>
      <c r="L162" s="589"/>
      <c r="M162" s="589"/>
      <c r="N162" s="589"/>
      <c r="O162" s="589"/>
      <c r="P162" s="589"/>
      <c r="Q162" s="589"/>
      <c r="R162" s="589"/>
      <c r="S162" s="589"/>
      <c r="T162" s="589"/>
      <c r="U162" s="589"/>
      <c r="V162" s="589"/>
      <c r="W162" s="589"/>
    </row>
    <row r="163" ht="12.75" customHeight="1">
      <c r="A163" s="589"/>
      <c r="B163" s="589"/>
      <c r="C163" s="589"/>
      <c r="D163" s="589"/>
      <c r="E163" s="589"/>
      <c r="F163" s="589"/>
      <c r="G163" s="589"/>
      <c r="H163" s="589"/>
      <c r="I163" s="589"/>
      <c r="J163" s="589"/>
      <c r="K163" s="589"/>
      <c r="L163" s="589"/>
      <c r="M163" s="589"/>
      <c r="N163" s="589"/>
      <c r="O163" s="589"/>
      <c r="P163" s="589"/>
      <c r="Q163" s="589"/>
      <c r="R163" s="589"/>
      <c r="S163" s="589"/>
      <c r="T163" s="589"/>
      <c r="U163" s="589"/>
      <c r="V163" s="589"/>
      <c r="W163" s="589"/>
    </row>
    <row r="164" ht="12.75" customHeight="1">
      <c r="A164" s="589"/>
      <c r="B164" s="589"/>
      <c r="C164" s="589"/>
      <c r="D164" s="589"/>
      <c r="E164" s="589"/>
      <c r="F164" s="589"/>
      <c r="G164" s="589"/>
      <c r="H164" s="589"/>
      <c r="I164" s="589"/>
      <c r="J164" s="589"/>
      <c r="K164" s="589"/>
      <c r="L164" s="589"/>
      <c r="M164" s="589"/>
      <c r="N164" s="589"/>
      <c r="O164" s="589"/>
      <c r="P164" s="589"/>
      <c r="Q164" s="589"/>
      <c r="R164" s="589"/>
      <c r="S164" s="589"/>
      <c r="T164" s="589"/>
      <c r="U164" s="589"/>
      <c r="V164" s="589"/>
      <c r="W164" s="589"/>
    </row>
    <row r="165" ht="12.75" customHeight="1">
      <c r="A165" s="589"/>
      <c r="B165" s="589"/>
      <c r="C165" s="589"/>
      <c r="D165" s="589"/>
      <c r="E165" s="589"/>
      <c r="F165" s="589"/>
      <c r="G165" s="589"/>
      <c r="H165" s="589"/>
      <c r="I165" s="589"/>
      <c r="J165" s="589"/>
      <c r="K165" s="589"/>
      <c r="L165" s="589"/>
      <c r="M165" s="589"/>
      <c r="N165" s="589"/>
      <c r="O165" s="589"/>
      <c r="P165" s="589"/>
      <c r="Q165" s="589"/>
      <c r="R165" s="589"/>
      <c r="S165" s="589"/>
      <c r="T165" s="589"/>
      <c r="U165" s="589"/>
      <c r="V165" s="589"/>
      <c r="W165" s="589"/>
    </row>
    <row r="166" ht="12.75" customHeight="1">
      <c r="A166" s="589"/>
      <c r="B166" s="589"/>
      <c r="C166" s="589"/>
      <c r="D166" s="589"/>
      <c r="E166" s="589"/>
      <c r="F166" s="589"/>
      <c r="G166" s="589"/>
      <c r="H166" s="589"/>
      <c r="I166" s="589"/>
      <c r="J166" s="589"/>
      <c r="K166" s="589"/>
      <c r="L166" s="589"/>
      <c r="M166" s="589"/>
      <c r="N166" s="589"/>
      <c r="O166" s="589"/>
      <c r="P166" s="589"/>
      <c r="Q166" s="589"/>
      <c r="R166" s="589"/>
      <c r="S166" s="589"/>
      <c r="T166" s="589"/>
      <c r="U166" s="589"/>
      <c r="V166" s="589"/>
      <c r="W166" s="589"/>
    </row>
    <row r="167" ht="12.75" customHeight="1">
      <c r="A167" s="589"/>
      <c r="B167" s="589"/>
      <c r="C167" s="589"/>
      <c r="D167" s="589"/>
      <c r="E167" s="589"/>
      <c r="F167" s="589"/>
      <c r="G167" s="589"/>
      <c r="H167" s="589"/>
      <c r="I167" s="589"/>
      <c r="J167" s="589"/>
      <c r="K167" s="589"/>
      <c r="L167" s="589"/>
      <c r="M167" s="589"/>
      <c r="N167" s="589"/>
      <c r="O167" s="589"/>
      <c r="P167" s="589"/>
      <c r="Q167" s="589"/>
      <c r="R167" s="589"/>
      <c r="S167" s="589"/>
      <c r="T167" s="589"/>
      <c r="U167" s="589"/>
      <c r="V167" s="589"/>
      <c r="W167" s="589"/>
    </row>
    <row r="168" ht="12.75" customHeight="1">
      <c r="A168" s="589"/>
      <c r="B168" s="589"/>
      <c r="C168" s="589"/>
      <c r="D168" s="589"/>
      <c r="E168" s="589"/>
      <c r="F168" s="589"/>
      <c r="G168" s="589"/>
      <c r="H168" s="589"/>
      <c r="I168" s="589"/>
      <c r="J168" s="589"/>
      <c r="K168" s="589"/>
      <c r="L168" s="589"/>
      <c r="M168" s="589"/>
      <c r="N168" s="589"/>
      <c r="O168" s="589"/>
      <c r="P168" s="589"/>
      <c r="Q168" s="589"/>
      <c r="R168" s="589"/>
      <c r="S168" s="589"/>
      <c r="T168" s="589"/>
      <c r="U168" s="589"/>
      <c r="V168" s="589"/>
      <c r="W168" s="589"/>
    </row>
    <row r="169" ht="12.75" customHeight="1">
      <c r="A169" s="589"/>
      <c r="B169" s="589"/>
      <c r="C169" s="589"/>
      <c r="D169" s="589"/>
      <c r="E169" s="589"/>
      <c r="F169" s="589"/>
      <c r="G169" s="589"/>
      <c r="H169" s="589"/>
      <c r="I169" s="589"/>
      <c r="J169" s="589"/>
      <c r="K169" s="589"/>
      <c r="L169" s="589"/>
      <c r="M169" s="589"/>
      <c r="N169" s="589"/>
      <c r="O169" s="589"/>
      <c r="P169" s="589"/>
      <c r="Q169" s="589"/>
      <c r="R169" s="589"/>
      <c r="S169" s="589"/>
      <c r="T169" s="589"/>
      <c r="U169" s="589"/>
      <c r="V169" s="589"/>
      <c r="W169" s="589"/>
    </row>
    <row r="170" ht="12.75" customHeight="1">
      <c r="A170" s="589"/>
      <c r="B170" s="589"/>
      <c r="C170" s="589"/>
      <c r="D170" s="589"/>
      <c r="E170" s="589"/>
      <c r="F170" s="589"/>
      <c r="G170" s="589"/>
      <c r="H170" s="589"/>
      <c r="I170" s="589"/>
      <c r="J170" s="589"/>
      <c r="K170" s="589"/>
      <c r="L170" s="589"/>
      <c r="M170" s="589"/>
      <c r="N170" s="589"/>
      <c r="O170" s="589"/>
      <c r="P170" s="589"/>
      <c r="Q170" s="589"/>
      <c r="R170" s="589"/>
      <c r="S170" s="589"/>
      <c r="T170" s="589"/>
      <c r="U170" s="589"/>
      <c r="V170" s="589"/>
      <c r="W170" s="589"/>
    </row>
    <row r="171" ht="12.75" customHeight="1">
      <c r="A171" s="589"/>
      <c r="B171" s="589"/>
      <c r="C171" s="589"/>
      <c r="D171" s="589"/>
      <c r="E171" s="589"/>
      <c r="F171" s="589"/>
      <c r="G171" s="589"/>
      <c r="H171" s="589"/>
      <c r="I171" s="589"/>
      <c r="J171" s="589"/>
      <c r="K171" s="589"/>
      <c r="L171" s="589"/>
      <c r="M171" s="589"/>
      <c r="N171" s="589"/>
      <c r="O171" s="589"/>
      <c r="P171" s="589"/>
      <c r="Q171" s="589"/>
      <c r="R171" s="589"/>
      <c r="S171" s="589"/>
      <c r="T171" s="589"/>
      <c r="U171" s="589"/>
      <c r="V171" s="589"/>
      <c r="W171" s="589"/>
    </row>
    <row r="172" ht="12.75" customHeight="1">
      <c r="A172" s="589"/>
      <c r="B172" s="589"/>
      <c r="C172" s="589"/>
      <c r="D172" s="589"/>
      <c r="E172" s="589"/>
      <c r="F172" s="589"/>
      <c r="G172" s="589"/>
      <c r="H172" s="589"/>
      <c r="I172" s="589"/>
      <c r="J172" s="589"/>
      <c r="K172" s="589"/>
      <c r="L172" s="589"/>
      <c r="M172" s="589"/>
      <c r="N172" s="589"/>
      <c r="O172" s="589"/>
      <c r="P172" s="589"/>
      <c r="Q172" s="589"/>
      <c r="R172" s="589"/>
      <c r="S172" s="589"/>
      <c r="T172" s="589"/>
      <c r="U172" s="589"/>
      <c r="V172" s="589"/>
      <c r="W172" s="589"/>
    </row>
    <row r="173" ht="12.75" customHeight="1">
      <c r="A173" s="589"/>
      <c r="B173" s="589"/>
      <c r="C173" s="589"/>
      <c r="D173" s="589"/>
      <c r="E173" s="589"/>
      <c r="F173" s="589"/>
      <c r="G173" s="589"/>
      <c r="H173" s="589"/>
      <c r="I173" s="589"/>
      <c r="J173" s="589"/>
      <c r="K173" s="589"/>
      <c r="L173" s="589"/>
      <c r="M173" s="589"/>
      <c r="N173" s="589"/>
      <c r="O173" s="589"/>
      <c r="P173" s="589"/>
      <c r="Q173" s="589"/>
      <c r="R173" s="589"/>
      <c r="S173" s="589"/>
      <c r="T173" s="589"/>
      <c r="U173" s="589"/>
      <c r="V173" s="589"/>
      <c r="W173" s="589"/>
    </row>
    <row r="174" ht="12.75" customHeight="1">
      <c r="A174" s="589"/>
      <c r="B174" s="589"/>
      <c r="C174" s="589"/>
      <c r="D174" s="589"/>
      <c r="E174" s="589"/>
      <c r="F174" s="589"/>
      <c r="G174" s="589"/>
      <c r="H174" s="589"/>
      <c r="I174" s="589"/>
      <c r="J174" s="589"/>
      <c r="K174" s="589"/>
      <c r="L174" s="589"/>
      <c r="M174" s="589"/>
      <c r="N174" s="589"/>
      <c r="O174" s="589"/>
      <c r="P174" s="589"/>
      <c r="Q174" s="589"/>
      <c r="R174" s="589"/>
      <c r="S174" s="589"/>
      <c r="T174" s="589"/>
      <c r="U174" s="589"/>
      <c r="V174" s="589"/>
      <c r="W174" s="589"/>
    </row>
    <row r="175" ht="12.75" customHeight="1">
      <c r="A175" s="589"/>
      <c r="B175" s="589"/>
      <c r="C175" s="589"/>
      <c r="D175" s="589"/>
      <c r="E175" s="589"/>
      <c r="F175" s="589"/>
      <c r="G175" s="589"/>
      <c r="H175" s="589"/>
      <c r="I175" s="589"/>
      <c r="J175" s="589"/>
      <c r="K175" s="589"/>
      <c r="L175" s="589"/>
      <c r="M175" s="589"/>
      <c r="N175" s="589"/>
      <c r="O175" s="589"/>
      <c r="P175" s="589"/>
      <c r="Q175" s="589"/>
      <c r="R175" s="589"/>
      <c r="S175" s="589"/>
      <c r="T175" s="589"/>
      <c r="U175" s="589"/>
      <c r="V175" s="589"/>
      <c r="W175" s="589"/>
    </row>
    <row r="176" ht="12.75" customHeight="1">
      <c r="A176" s="589"/>
      <c r="B176" s="589"/>
      <c r="C176" s="589"/>
      <c r="D176" s="589"/>
      <c r="E176" s="589"/>
      <c r="F176" s="589"/>
      <c r="G176" s="589"/>
      <c r="H176" s="589"/>
      <c r="I176" s="589"/>
      <c r="J176" s="589"/>
      <c r="K176" s="589"/>
      <c r="L176" s="589"/>
      <c r="M176" s="589"/>
      <c r="N176" s="589"/>
      <c r="O176" s="589"/>
      <c r="P176" s="589"/>
      <c r="Q176" s="589"/>
      <c r="R176" s="589"/>
      <c r="S176" s="589"/>
      <c r="T176" s="589"/>
      <c r="U176" s="589"/>
      <c r="V176" s="589"/>
      <c r="W176" s="589"/>
    </row>
    <row r="177" ht="12.75" customHeight="1">
      <c r="A177" s="589"/>
      <c r="B177" s="589"/>
      <c r="C177" s="589"/>
      <c r="D177" s="589"/>
      <c r="E177" s="589"/>
      <c r="F177" s="589"/>
      <c r="G177" s="589"/>
      <c r="H177" s="589"/>
      <c r="I177" s="589"/>
      <c r="J177" s="589"/>
      <c r="K177" s="589"/>
      <c r="L177" s="589"/>
      <c r="M177" s="589"/>
      <c r="N177" s="589"/>
      <c r="O177" s="589"/>
      <c r="P177" s="589"/>
      <c r="Q177" s="589"/>
      <c r="R177" s="589"/>
      <c r="S177" s="589"/>
      <c r="T177" s="589"/>
      <c r="U177" s="589"/>
      <c r="V177" s="589"/>
      <c r="W177" s="589"/>
    </row>
    <row r="178" ht="12.75" customHeight="1">
      <c r="A178" s="589"/>
      <c r="B178" s="589"/>
      <c r="C178" s="589"/>
      <c r="D178" s="589"/>
      <c r="E178" s="589"/>
      <c r="F178" s="589"/>
      <c r="G178" s="589"/>
      <c r="H178" s="589"/>
      <c r="I178" s="589"/>
      <c r="J178" s="589"/>
      <c r="K178" s="589"/>
      <c r="L178" s="589"/>
      <c r="M178" s="589"/>
      <c r="N178" s="589"/>
      <c r="O178" s="589"/>
      <c r="P178" s="589"/>
      <c r="Q178" s="589"/>
      <c r="R178" s="589"/>
      <c r="S178" s="589"/>
      <c r="T178" s="589"/>
      <c r="U178" s="589"/>
      <c r="V178" s="589"/>
      <c r="W178" s="589"/>
    </row>
    <row r="179" ht="12.75" customHeight="1">
      <c r="A179" s="589"/>
      <c r="B179" s="589"/>
      <c r="C179" s="589"/>
      <c r="D179" s="589"/>
      <c r="E179" s="589"/>
      <c r="F179" s="589"/>
      <c r="G179" s="589"/>
      <c r="H179" s="589"/>
      <c r="I179" s="589"/>
      <c r="J179" s="589"/>
      <c r="K179" s="589"/>
      <c r="L179" s="589"/>
      <c r="M179" s="589"/>
      <c r="N179" s="589"/>
      <c r="O179" s="589"/>
      <c r="P179" s="589"/>
      <c r="Q179" s="589"/>
      <c r="R179" s="589"/>
      <c r="S179" s="589"/>
      <c r="T179" s="589"/>
      <c r="U179" s="589"/>
      <c r="V179" s="589"/>
      <c r="W179" s="589"/>
    </row>
    <row r="180" ht="12.75" customHeight="1">
      <c r="A180" s="589"/>
      <c r="B180" s="589"/>
      <c r="C180" s="589"/>
      <c r="D180" s="589"/>
      <c r="E180" s="589"/>
      <c r="F180" s="589"/>
      <c r="G180" s="589"/>
      <c r="H180" s="589"/>
      <c r="I180" s="589"/>
      <c r="J180" s="589"/>
      <c r="K180" s="589"/>
      <c r="L180" s="589"/>
      <c r="M180" s="589"/>
      <c r="N180" s="589"/>
      <c r="O180" s="589"/>
      <c r="P180" s="589"/>
      <c r="Q180" s="589"/>
      <c r="R180" s="589"/>
      <c r="S180" s="589"/>
      <c r="T180" s="589"/>
      <c r="U180" s="589"/>
      <c r="V180" s="589"/>
      <c r="W180" s="589"/>
    </row>
    <row r="181" ht="12.75" customHeight="1">
      <c r="A181" s="589"/>
      <c r="B181" s="589"/>
      <c r="C181" s="589"/>
      <c r="D181" s="589"/>
      <c r="E181" s="589"/>
      <c r="F181" s="589"/>
      <c r="G181" s="589"/>
      <c r="H181" s="589"/>
      <c r="I181" s="589"/>
      <c r="J181" s="589"/>
      <c r="K181" s="589"/>
      <c r="L181" s="589"/>
      <c r="M181" s="589"/>
      <c r="N181" s="589"/>
      <c r="O181" s="589"/>
      <c r="P181" s="589"/>
      <c r="Q181" s="589"/>
      <c r="R181" s="589"/>
      <c r="S181" s="589"/>
      <c r="T181" s="589"/>
      <c r="U181" s="589"/>
      <c r="V181" s="589"/>
      <c r="W181" s="589"/>
    </row>
    <row r="182" ht="12.75" customHeight="1">
      <c r="A182" s="589"/>
      <c r="B182" s="589"/>
      <c r="C182" s="589"/>
      <c r="D182" s="589"/>
      <c r="E182" s="589"/>
      <c r="F182" s="589"/>
      <c r="G182" s="589"/>
      <c r="H182" s="589"/>
      <c r="I182" s="589"/>
      <c r="J182" s="589"/>
      <c r="K182" s="589"/>
      <c r="L182" s="589"/>
      <c r="M182" s="589"/>
      <c r="N182" s="589"/>
      <c r="O182" s="589"/>
      <c r="P182" s="589"/>
      <c r="Q182" s="589"/>
      <c r="R182" s="589"/>
      <c r="S182" s="589"/>
      <c r="T182" s="589"/>
      <c r="U182" s="589"/>
      <c r="V182" s="589"/>
      <c r="W182" s="589"/>
    </row>
    <row r="183" ht="12.75" customHeight="1">
      <c r="A183" s="589"/>
      <c r="B183" s="589"/>
      <c r="C183" s="589"/>
      <c r="D183" s="589"/>
      <c r="E183" s="589"/>
      <c r="F183" s="589"/>
      <c r="G183" s="589"/>
      <c r="H183" s="589"/>
      <c r="I183" s="589"/>
      <c r="J183" s="589"/>
      <c r="K183" s="589"/>
      <c r="L183" s="589"/>
      <c r="M183" s="589"/>
      <c r="N183" s="589"/>
      <c r="O183" s="589"/>
      <c r="P183" s="589"/>
      <c r="Q183" s="589"/>
      <c r="R183" s="589"/>
      <c r="S183" s="589"/>
      <c r="T183" s="589"/>
      <c r="U183" s="589"/>
      <c r="V183" s="589"/>
      <c r="W183" s="589"/>
    </row>
    <row r="184" ht="12.75" customHeight="1">
      <c r="A184" s="589"/>
      <c r="B184" s="589"/>
      <c r="C184" s="589"/>
      <c r="D184" s="589"/>
      <c r="E184" s="589"/>
      <c r="F184" s="589"/>
      <c r="G184" s="589"/>
      <c r="H184" s="589"/>
      <c r="I184" s="589"/>
      <c r="J184" s="589"/>
      <c r="K184" s="589"/>
      <c r="L184" s="589"/>
      <c r="M184" s="589"/>
      <c r="N184" s="589"/>
      <c r="O184" s="589"/>
      <c r="P184" s="589"/>
      <c r="Q184" s="589"/>
      <c r="R184" s="589"/>
      <c r="S184" s="589"/>
      <c r="T184" s="589"/>
      <c r="U184" s="589"/>
      <c r="V184" s="589"/>
      <c r="W184" s="589"/>
    </row>
    <row r="185" ht="12.75" customHeight="1">
      <c r="A185" s="589"/>
      <c r="B185" s="589"/>
      <c r="C185" s="589"/>
      <c r="D185" s="589"/>
      <c r="E185" s="589"/>
      <c r="F185" s="589"/>
      <c r="G185" s="589"/>
      <c r="H185" s="589"/>
      <c r="I185" s="589"/>
      <c r="J185" s="589"/>
      <c r="K185" s="589"/>
      <c r="L185" s="589"/>
      <c r="M185" s="589"/>
      <c r="N185" s="589"/>
      <c r="O185" s="589"/>
      <c r="P185" s="589"/>
      <c r="Q185" s="589"/>
      <c r="R185" s="589"/>
      <c r="S185" s="589"/>
      <c r="T185" s="589"/>
      <c r="U185" s="589"/>
      <c r="V185" s="589"/>
      <c r="W185" s="589"/>
    </row>
    <row r="186" ht="12.75" customHeight="1">
      <c r="A186" s="589"/>
      <c r="B186" s="589"/>
      <c r="C186" s="589"/>
      <c r="D186" s="589"/>
      <c r="E186" s="589"/>
      <c r="F186" s="589"/>
      <c r="G186" s="589"/>
      <c r="H186" s="589"/>
      <c r="I186" s="589"/>
      <c r="J186" s="589"/>
      <c r="K186" s="589"/>
      <c r="L186" s="589"/>
      <c r="M186" s="589"/>
      <c r="N186" s="589"/>
      <c r="O186" s="589"/>
      <c r="P186" s="589"/>
      <c r="Q186" s="589"/>
      <c r="R186" s="589"/>
      <c r="S186" s="589"/>
      <c r="T186" s="589"/>
      <c r="U186" s="589"/>
      <c r="V186" s="589"/>
      <c r="W186" s="589"/>
    </row>
    <row r="187" ht="12.75" customHeight="1">
      <c r="A187" s="589"/>
      <c r="B187" s="589"/>
      <c r="C187" s="589"/>
      <c r="D187" s="589"/>
      <c r="E187" s="589"/>
      <c r="F187" s="589"/>
      <c r="G187" s="589"/>
      <c r="H187" s="589"/>
      <c r="I187" s="589"/>
      <c r="J187" s="589"/>
      <c r="K187" s="589"/>
      <c r="L187" s="589"/>
      <c r="M187" s="589"/>
      <c r="N187" s="589"/>
      <c r="O187" s="589"/>
      <c r="P187" s="589"/>
      <c r="Q187" s="589"/>
      <c r="R187" s="589"/>
      <c r="S187" s="589"/>
      <c r="T187" s="589"/>
      <c r="U187" s="589"/>
      <c r="V187" s="589"/>
      <c r="W187" s="589"/>
    </row>
    <row r="188" ht="12.75" customHeight="1">
      <c r="A188" s="589"/>
      <c r="B188" s="589"/>
      <c r="C188" s="589"/>
      <c r="D188" s="589"/>
      <c r="E188" s="589"/>
      <c r="F188" s="589"/>
      <c r="G188" s="589"/>
      <c r="H188" s="589"/>
      <c r="I188" s="589"/>
      <c r="J188" s="589"/>
      <c r="K188" s="589"/>
      <c r="L188" s="589"/>
      <c r="M188" s="589"/>
      <c r="N188" s="589"/>
      <c r="O188" s="589"/>
      <c r="P188" s="589"/>
      <c r="Q188" s="589"/>
      <c r="R188" s="589"/>
      <c r="S188" s="589"/>
      <c r="T188" s="589"/>
      <c r="U188" s="589"/>
      <c r="V188" s="589"/>
      <c r="W188" s="589"/>
    </row>
    <row r="189" ht="12.75" customHeight="1">
      <c r="A189" s="589"/>
      <c r="B189" s="589"/>
      <c r="C189" s="589"/>
      <c r="D189" s="589"/>
      <c r="E189" s="589"/>
      <c r="F189" s="589"/>
      <c r="G189" s="589"/>
      <c r="H189" s="589"/>
      <c r="I189" s="589"/>
      <c r="J189" s="589"/>
      <c r="K189" s="589"/>
      <c r="L189" s="589"/>
      <c r="M189" s="589"/>
      <c r="N189" s="589"/>
      <c r="O189" s="589"/>
      <c r="P189" s="589"/>
      <c r="Q189" s="589"/>
      <c r="R189" s="589"/>
      <c r="S189" s="589"/>
      <c r="T189" s="589"/>
      <c r="U189" s="589"/>
      <c r="V189" s="589"/>
      <c r="W189" s="589"/>
    </row>
    <row r="190" ht="12.75" customHeight="1">
      <c r="A190" s="589"/>
      <c r="B190" s="589"/>
      <c r="C190" s="589"/>
      <c r="D190" s="589"/>
      <c r="E190" s="589"/>
      <c r="F190" s="589"/>
      <c r="G190" s="589"/>
      <c r="H190" s="589"/>
      <c r="I190" s="589"/>
      <c r="J190" s="589"/>
      <c r="K190" s="589"/>
      <c r="L190" s="589"/>
      <c r="M190" s="589"/>
      <c r="N190" s="589"/>
      <c r="O190" s="589"/>
      <c r="P190" s="589"/>
      <c r="Q190" s="589"/>
      <c r="R190" s="589"/>
      <c r="S190" s="589"/>
      <c r="T190" s="589"/>
      <c r="U190" s="589"/>
      <c r="V190" s="589"/>
      <c r="W190" s="589"/>
    </row>
    <row r="191" ht="12.75" customHeight="1">
      <c r="A191" s="589"/>
      <c r="B191" s="589"/>
      <c r="C191" s="589"/>
      <c r="D191" s="589"/>
      <c r="E191" s="589"/>
      <c r="F191" s="589"/>
      <c r="G191" s="589"/>
      <c r="H191" s="589"/>
      <c r="I191" s="589"/>
      <c r="J191" s="589"/>
      <c r="K191" s="589"/>
      <c r="L191" s="589"/>
      <c r="M191" s="589"/>
      <c r="N191" s="589"/>
      <c r="O191" s="589"/>
      <c r="P191" s="589"/>
      <c r="Q191" s="589"/>
      <c r="R191" s="589"/>
      <c r="S191" s="589"/>
      <c r="T191" s="589"/>
      <c r="U191" s="589"/>
      <c r="V191" s="589"/>
      <c r="W191" s="589"/>
    </row>
    <row r="192" ht="12.75" customHeight="1">
      <c r="A192" s="589"/>
      <c r="B192" s="589"/>
      <c r="C192" s="589"/>
      <c r="D192" s="589"/>
      <c r="E192" s="589"/>
      <c r="F192" s="589"/>
      <c r="G192" s="589"/>
      <c r="H192" s="589"/>
      <c r="I192" s="589"/>
      <c r="J192" s="589"/>
      <c r="K192" s="589"/>
      <c r="L192" s="589"/>
      <c r="M192" s="589"/>
      <c r="N192" s="589"/>
      <c r="O192" s="589"/>
      <c r="P192" s="589"/>
      <c r="Q192" s="589"/>
      <c r="R192" s="589"/>
      <c r="S192" s="589"/>
      <c r="T192" s="589"/>
      <c r="U192" s="589"/>
      <c r="V192" s="589"/>
      <c r="W192" s="589"/>
    </row>
    <row r="193" ht="12.75" customHeight="1">
      <c r="A193" s="589"/>
      <c r="B193" s="589"/>
      <c r="C193" s="589"/>
      <c r="D193" s="589"/>
      <c r="E193" s="589"/>
      <c r="F193" s="589"/>
      <c r="G193" s="589"/>
      <c r="H193" s="589"/>
      <c r="I193" s="589"/>
      <c r="J193" s="589"/>
      <c r="K193" s="589"/>
      <c r="L193" s="589"/>
      <c r="M193" s="589"/>
      <c r="N193" s="589"/>
      <c r="O193" s="589"/>
      <c r="P193" s="589"/>
      <c r="Q193" s="589"/>
      <c r="R193" s="589"/>
      <c r="S193" s="589"/>
      <c r="T193" s="589"/>
      <c r="U193" s="589"/>
      <c r="V193" s="589"/>
      <c r="W193" s="589"/>
    </row>
    <row r="194" ht="12.75" customHeight="1">
      <c r="A194" s="589"/>
      <c r="B194" s="589"/>
      <c r="C194" s="589"/>
      <c r="D194" s="589"/>
      <c r="E194" s="589"/>
      <c r="F194" s="589"/>
      <c r="G194" s="589"/>
      <c r="H194" s="589"/>
      <c r="I194" s="589"/>
      <c r="J194" s="589"/>
      <c r="K194" s="589"/>
      <c r="L194" s="589"/>
      <c r="M194" s="589"/>
      <c r="N194" s="589"/>
      <c r="O194" s="589"/>
      <c r="P194" s="589"/>
      <c r="Q194" s="589"/>
      <c r="R194" s="589"/>
      <c r="S194" s="589"/>
      <c r="T194" s="589"/>
      <c r="U194" s="589"/>
      <c r="V194" s="589"/>
      <c r="W194" s="589"/>
    </row>
    <row r="195" ht="12.75" customHeight="1">
      <c r="A195" s="589"/>
      <c r="B195" s="589"/>
      <c r="C195" s="589"/>
      <c r="D195" s="589"/>
      <c r="E195" s="589"/>
      <c r="F195" s="589"/>
      <c r="G195" s="589"/>
      <c r="H195" s="589"/>
      <c r="I195" s="589"/>
      <c r="J195" s="589"/>
      <c r="K195" s="589"/>
      <c r="L195" s="589"/>
      <c r="M195" s="589"/>
      <c r="N195" s="589"/>
      <c r="O195" s="589"/>
      <c r="P195" s="589"/>
      <c r="Q195" s="589"/>
      <c r="R195" s="589"/>
      <c r="S195" s="589"/>
      <c r="T195" s="589"/>
      <c r="U195" s="589"/>
      <c r="V195" s="589"/>
      <c r="W195" s="589"/>
    </row>
    <row r="196" ht="12.75" customHeight="1">
      <c r="A196" s="589"/>
      <c r="B196" s="589"/>
      <c r="C196" s="589"/>
      <c r="D196" s="589"/>
      <c r="E196" s="589"/>
      <c r="F196" s="589"/>
      <c r="G196" s="589"/>
      <c r="H196" s="589"/>
      <c r="I196" s="589"/>
      <c r="J196" s="589"/>
      <c r="K196" s="589"/>
      <c r="L196" s="589"/>
      <c r="M196" s="589"/>
      <c r="N196" s="589"/>
      <c r="O196" s="589"/>
      <c r="P196" s="589"/>
      <c r="Q196" s="589"/>
      <c r="R196" s="589"/>
      <c r="S196" s="589"/>
      <c r="T196" s="589"/>
      <c r="U196" s="589"/>
      <c r="V196" s="589"/>
      <c r="W196" s="589"/>
    </row>
    <row r="197" ht="12.75" customHeight="1">
      <c r="A197" s="589"/>
      <c r="B197" s="589"/>
      <c r="C197" s="589"/>
      <c r="D197" s="589"/>
      <c r="E197" s="589"/>
      <c r="F197" s="589"/>
      <c r="G197" s="589"/>
      <c r="H197" s="589"/>
      <c r="I197" s="589"/>
      <c r="J197" s="589"/>
      <c r="K197" s="589"/>
      <c r="L197" s="589"/>
      <c r="M197" s="589"/>
      <c r="N197" s="589"/>
      <c r="O197" s="589"/>
      <c r="P197" s="589"/>
      <c r="Q197" s="589"/>
      <c r="R197" s="589"/>
      <c r="S197" s="589"/>
      <c r="T197" s="589"/>
      <c r="U197" s="589"/>
      <c r="V197" s="589"/>
      <c r="W197" s="589"/>
    </row>
    <row r="198" ht="12.75" customHeight="1">
      <c r="A198" s="589"/>
      <c r="B198" s="589"/>
      <c r="C198" s="589"/>
      <c r="D198" s="589"/>
      <c r="E198" s="589"/>
      <c r="F198" s="589"/>
      <c r="G198" s="589"/>
      <c r="H198" s="589"/>
      <c r="I198" s="589"/>
      <c r="J198" s="589"/>
      <c r="K198" s="589"/>
      <c r="L198" s="589"/>
      <c r="M198" s="589"/>
      <c r="N198" s="589"/>
      <c r="O198" s="589"/>
      <c r="P198" s="589"/>
      <c r="Q198" s="589"/>
      <c r="R198" s="589"/>
      <c r="S198" s="589"/>
      <c r="T198" s="589"/>
      <c r="U198" s="589"/>
      <c r="V198" s="589"/>
      <c r="W198" s="589"/>
    </row>
    <row r="199" ht="12.75" customHeight="1">
      <c r="A199" s="589"/>
      <c r="B199" s="589"/>
      <c r="C199" s="589"/>
      <c r="D199" s="589"/>
      <c r="E199" s="589"/>
      <c r="F199" s="589"/>
      <c r="G199" s="589"/>
      <c r="H199" s="589"/>
      <c r="I199" s="589"/>
      <c r="J199" s="589"/>
      <c r="K199" s="589"/>
      <c r="L199" s="589"/>
      <c r="M199" s="589"/>
      <c r="N199" s="589"/>
      <c r="O199" s="589"/>
      <c r="P199" s="589"/>
      <c r="Q199" s="589"/>
      <c r="R199" s="589"/>
      <c r="S199" s="589"/>
      <c r="T199" s="589"/>
      <c r="U199" s="589"/>
      <c r="V199" s="589"/>
      <c r="W199" s="589"/>
    </row>
    <row r="200" ht="12.75" customHeight="1">
      <c r="A200" s="589"/>
      <c r="B200" s="589"/>
      <c r="C200" s="589"/>
      <c r="D200" s="589"/>
      <c r="E200" s="589"/>
      <c r="F200" s="589"/>
      <c r="G200" s="589"/>
      <c r="H200" s="589"/>
      <c r="I200" s="589"/>
      <c r="J200" s="589"/>
      <c r="K200" s="589"/>
      <c r="L200" s="589"/>
      <c r="M200" s="589"/>
      <c r="N200" s="589"/>
      <c r="O200" s="589"/>
      <c r="P200" s="589"/>
      <c r="Q200" s="589"/>
      <c r="R200" s="589"/>
      <c r="S200" s="589"/>
      <c r="T200" s="589"/>
      <c r="U200" s="589"/>
      <c r="V200" s="589"/>
      <c r="W200" s="589"/>
    </row>
    <row r="201" ht="12.75" customHeight="1">
      <c r="A201" s="589"/>
      <c r="B201" s="589"/>
      <c r="C201" s="589"/>
      <c r="D201" s="589"/>
      <c r="E201" s="589"/>
      <c r="F201" s="589"/>
      <c r="G201" s="589"/>
      <c r="H201" s="589"/>
      <c r="I201" s="589"/>
      <c r="J201" s="589"/>
      <c r="K201" s="589"/>
      <c r="L201" s="589"/>
      <c r="M201" s="589"/>
      <c r="N201" s="589"/>
      <c r="O201" s="589"/>
      <c r="P201" s="589"/>
      <c r="Q201" s="589"/>
      <c r="R201" s="589"/>
      <c r="S201" s="589"/>
      <c r="T201" s="589"/>
      <c r="U201" s="589"/>
      <c r="V201" s="589"/>
      <c r="W201" s="589"/>
    </row>
    <row r="202" ht="12.75" customHeight="1">
      <c r="A202" s="589"/>
      <c r="B202" s="589"/>
      <c r="C202" s="589"/>
      <c r="D202" s="589"/>
      <c r="E202" s="589"/>
      <c r="F202" s="589"/>
      <c r="G202" s="589"/>
      <c r="H202" s="589"/>
      <c r="I202" s="589"/>
      <c r="J202" s="589"/>
      <c r="K202" s="589"/>
      <c r="L202" s="589"/>
      <c r="M202" s="589"/>
      <c r="N202" s="589"/>
      <c r="O202" s="589"/>
      <c r="P202" s="589"/>
      <c r="Q202" s="589"/>
      <c r="R202" s="589"/>
      <c r="S202" s="589"/>
      <c r="T202" s="589"/>
      <c r="U202" s="589"/>
      <c r="V202" s="589"/>
      <c r="W202" s="589"/>
    </row>
    <row r="203" ht="12.75" customHeight="1">
      <c r="A203" s="589"/>
      <c r="B203" s="589"/>
      <c r="C203" s="589"/>
      <c r="D203" s="589"/>
      <c r="E203" s="589"/>
      <c r="F203" s="589"/>
      <c r="G203" s="589"/>
      <c r="H203" s="589"/>
      <c r="I203" s="589"/>
      <c r="J203" s="589"/>
      <c r="K203" s="589"/>
      <c r="L203" s="589"/>
      <c r="M203" s="589"/>
      <c r="N203" s="589"/>
      <c r="O203" s="589"/>
      <c r="P203" s="589"/>
      <c r="Q203" s="589"/>
      <c r="R203" s="589"/>
      <c r="S203" s="589"/>
      <c r="T203" s="589"/>
      <c r="U203" s="589"/>
      <c r="V203" s="589"/>
      <c r="W203" s="589"/>
    </row>
    <row r="204" ht="12.75" customHeight="1">
      <c r="A204" s="589"/>
      <c r="B204" s="589"/>
      <c r="C204" s="589"/>
      <c r="D204" s="589"/>
      <c r="E204" s="589"/>
      <c r="F204" s="589"/>
      <c r="G204" s="589"/>
      <c r="H204" s="589"/>
      <c r="I204" s="589"/>
      <c r="J204" s="589"/>
      <c r="K204" s="589"/>
      <c r="L204" s="589"/>
      <c r="M204" s="589"/>
      <c r="N204" s="589"/>
      <c r="O204" s="589"/>
      <c r="P204" s="589"/>
      <c r="Q204" s="589"/>
      <c r="R204" s="589"/>
      <c r="S204" s="589"/>
      <c r="T204" s="589"/>
      <c r="U204" s="589"/>
      <c r="V204" s="589"/>
      <c r="W204" s="589"/>
    </row>
    <row r="205" ht="12.75" customHeight="1">
      <c r="A205" s="589"/>
      <c r="B205" s="589"/>
      <c r="C205" s="589"/>
      <c r="D205" s="589"/>
      <c r="E205" s="589"/>
      <c r="F205" s="589"/>
      <c r="G205" s="589"/>
      <c r="H205" s="589"/>
      <c r="I205" s="589"/>
      <c r="J205" s="589"/>
      <c r="K205" s="589"/>
      <c r="L205" s="589"/>
      <c r="M205" s="589"/>
      <c r="N205" s="589"/>
      <c r="O205" s="589"/>
      <c r="P205" s="589"/>
      <c r="Q205" s="589"/>
      <c r="R205" s="589"/>
      <c r="S205" s="589"/>
      <c r="T205" s="589"/>
      <c r="U205" s="589"/>
      <c r="V205" s="589"/>
      <c r="W205" s="589"/>
    </row>
    <row r="206" ht="12.75" customHeight="1">
      <c r="A206" s="589"/>
      <c r="B206" s="589"/>
      <c r="C206" s="589"/>
      <c r="D206" s="589"/>
      <c r="E206" s="589"/>
      <c r="F206" s="589"/>
      <c r="G206" s="589"/>
      <c r="H206" s="589"/>
      <c r="I206" s="589"/>
      <c r="J206" s="589"/>
      <c r="K206" s="589"/>
      <c r="L206" s="589"/>
      <c r="M206" s="589"/>
      <c r="N206" s="589"/>
      <c r="O206" s="589"/>
      <c r="P206" s="589"/>
      <c r="Q206" s="589"/>
      <c r="R206" s="589"/>
      <c r="S206" s="589"/>
      <c r="T206" s="589"/>
      <c r="U206" s="589"/>
      <c r="V206" s="589"/>
      <c r="W206" s="589"/>
    </row>
    <row r="207" ht="12.75" customHeight="1">
      <c r="A207" s="589"/>
      <c r="B207" s="589"/>
      <c r="C207" s="589"/>
      <c r="D207" s="589"/>
      <c r="E207" s="589"/>
      <c r="F207" s="589"/>
      <c r="G207" s="589"/>
      <c r="H207" s="589"/>
      <c r="I207" s="589"/>
      <c r="J207" s="589"/>
      <c r="K207" s="589"/>
      <c r="L207" s="589"/>
      <c r="M207" s="589"/>
      <c r="N207" s="589"/>
      <c r="O207" s="589"/>
      <c r="P207" s="589"/>
      <c r="Q207" s="589"/>
      <c r="R207" s="589"/>
      <c r="S207" s="589"/>
      <c r="T207" s="589"/>
      <c r="U207" s="589"/>
      <c r="V207" s="589"/>
      <c r="W207" s="589"/>
    </row>
    <row r="208" ht="12.75" customHeight="1">
      <c r="A208" s="589"/>
      <c r="B208" s="589"/>
      <c r="C208" s="589"/>
      <c r="D208" s="589"/>
      <c r="E208" s="589"/>
      <c r="F208" s="589"/>
      <c r="G208" s="589"/>
      <c r="H208" s="589"/>
      <c r="I208" s="589"/>
      <c r="J208" s="589"/>
      <c r="K208" s="589"/>
      <c r="L208" s="589"/>
      <c r="M208" s="589"/>
      <c r="N208" s="589"/>
      <c r="O208" s="589"/>
      <c r="P208" s="589"/>
      <c r="Q208" s="589"/>
      <c r="R208" s="589"/>
      <c r="S208" s="589"/>
      <c r="T208" s="589"/>
      <c r="U208" s="589"/>
      <c r="V208" s="589"/>
      <c r="W208" s="589"/>
    </row>
    <row r="209" ht="12.75" customHeight="1">
      <c r="A209" s="589"/>
      <c r="B209" s="589"/>
      <c r="C209" s="589"/>
      <c r="D209" s="589"/>
      <c r="E209" s="589"/>
      <c r="F209" s="589"/>
      <c r="G209" s="589"/>
      <c r="H209" s="589"/>
      <c r="I209" s="589"/>
      <c r="J209" s="589"/>
      <c r="K209" s="589"/>
      <c r="L209" s="589"/>
      <c r="M209" s="589"/>
      <c r="N209" s="589"/>
      <c r="O209" s="589"/>
      <c r="P209" s="589"/>
      <c r="Q209" s="589"/>
      <c r="R209" s="589"/>
      <c r="S209" s="589"/>
      <c r="T209" s="589"/>
      <c r="U209" s="589"/>
      <c r="V209" s="589"/>
      <c r="W209" s="589"/>
    </row>
    <row r="210" ht="12.75" customHeight="1">
      <c r="A210" s="589"/>
      <c r="B210" s="589"/>
      <c r="C210" s="589"/>
      <c r="D210" s="589"/>
      <c r="E210" s="589"/>
      <c r="F210" s="589"/>
      <c r="G210" s="589"/>
      <c r="H210" s="589"/>
      <c r="I210" s="589"/>
      <c r="J210" s="589"/>
      <c r="K210" s="589"/>
      <c r="L210" s="589"/>
      <c r="M210" s="589"/>
      <c r="N210" s="589"/>
      <c r="O210" s="589"/>
      <c r="P210" s="589"/>
      <c r="Q210" s="589"/>
      <c r="R210" s="589"/>
      <c r="S210" s="589"/>
      <c r="T210" s="589"/>
      <c r="U210" s="589"/>
      <c r="V210" s="589"/>
      <c r="W210" s="589"/>
    </row>
    <row r="211" ht="12.75" customHeight="1">
      <c r="A211" s="589"/>
      <c r="B211" s="589"/>
      <c r="C211" s="589"/>
      <c r="D211" s="589"/>
      <c r="E211" s="589"/>
      <c r="F211" s="589"/>
      <c r="G211" s="589"/>
      <c r="H211" s="589"/>
      <c r="I211" s="589"/>
      <c r="J211" s="589"/>
      <c r="K211" s="589"/>
      <c r="L211" s="589"/>
      <c r="M211" s="589"/>
      <c r="N211" s="589"/>
      <c r="O211" s="589"/>
      <c r="P211" s="589"/>
      <c r="Q211" s="589"/>
      <c r="R211" s="589"/>
      <c r="S211" s="589"/>
      <c r="T211" s="589"/>
      <c r="U211" s="589"/>
      <c r="V211" s="589"/>
      <c r="W211" s="589"/>
    </row>
    <row r="212" ht="12.75" customHeight="1">
      <c r="A212" s="589"/>
      <c r="B212" s="589"/>
      <c r="C212" s="589"/>
      <c r="D212" s="589"/>
      <c r="E212" s="589"/>
      <c r="F212" s="589"/>
      <c r="G212" s="589"/>
      <c r="H212" s="589"/>
      <c r="I212" s="589"/>
      <c r="J212" s="589"/>
      <c r="K212" s="589"/>
      <c r="L212" s="589"/>
      <c r="M212" s="589"/>
      <c r="N212" s="589"/>
      <c r="O212" s="589"/>
      <c r="P212" s="589"/>
      <c r="Q212" s="589"/>
      <c r="R212" s="589"/>
      <c r="S212" s="589"/>
      <c r="T212" s="589"/>
      <c r="U212" s="589"/>
      <c r="V212" s="589"/>
      <c r="W212" s="589"/>
    </row>
    <row r="213" ht="12.75" customHeight="1">
      <c r="A213" s="589"/>
      <c r="B213" s="589"/>
      <c r="C213" s="589"/>
      <c r="D213" s="589"/>
      <c r="E213" s="589"/>
      <c r="F213" s="589"/>
      <c r="G213" s="589"/>
      <c r="H213" s="589"/>
      <c r="I213" s="589"/>
      <c r="J213" s="589"/>
      <c r="K213" s="589"/>
      <c r="L213" s="589"/>
      <c r="M213" s="589"/>
      <c r="N213" s="589"/>
      <c r="O213" s="589"/>
      <c r="P213" s="589"/>
      <c r="Q213" s="589"/>
      <c r="R213" s="589"/>
      <c r="S213" s="589"/>
      <c r="T213" s="589"/>
      <c r="U213" s="589"/>
      <c r="V213" s="589"/>
      <c r="W213" s="589"/>
    </row>
    <row r="214" ht="12.75" customHeight="1">
      <c r="A214" s="589"/>
      <c r="B214" s="589"/>
      <c r="C214" s="589"/>
      <c r="D214" s="589"/>
      <c r="E214" s="589"/>
      <c r="F214" s="589"/>
      <c r="G214" s="589"/>
      <c r="H214" s="589"/>
      <c r="I214" s="589"/>
      <c r="J214" s="589"/>
      <c r="K214" s="589"/>
      <c r="L214" s="589"/>
      <c r="M214" s="589"/>
      <c r="N214" s="589"/>
      <c r="O214" s="589"/>
      <c r="P214" s="589"/>
      <c r="Q214" s="589"/>
      <c r="R214" s="589"/>
      <c r="S214" s="589"/>
      <c r="T214" s="589"/>
      <c r="U214" s="589"/>
      <c r="V214" s="589"/>
      <c r="W214" s="589"/>
    </row>
    <row r="215" ht="12.75" customHeight="1">
      <c r="A215" s="589"/>
      <c r="B215" s="589"/>
      <c r="C215" s="589"/>
      <c r="D215" s="589"/>
      <c r="E215" s="589"/>
      <c r="F215" s="589"/>
      <c r="G215" s="589"/>
      <c r="H215" s="589"/>
      <c r="I215" s="589"/>
      <c r="J215" s="589"/>
      <c r="K215" s="589"/>
      <c r="L215" s="589"/>
      <c r="M215" s="589"/>
      <c r="N215" s="589"/>
      <c r="O215" s="589"/>
      <c r="P215" s="589"/>
      <c r="Q215" s="589"/>
      <c r="R215" s="589"/>
      <c r="S215" s="589"/>
      <c r="T215" s="589"/>
      <c r="U215" s="589"/>
      <c r="V215" s="589"/>
      <c r="W215" s="589"/>
    </row>
    <row r="216" ht="12.75" customHeight="1">
      <c r="A216" s="589"/>
      <c r="B216" s="589"/>
      <c r="C216" s="589"/>
      <c r="D216" s="589"/>
      <c r="E216" s="589"/>
      <c r="F216" s="589"/>
      <c r="G216" s="589"/>
      <c r="H216" s="589"/>
      <c r="I216" s="589"/>
      <c r="J216" s="589"/>
      <c r="K216" s="589"/>
      <c r="L216" s="589"/>
      <c r="M216" s="589"/>
      <c r="N216" s="589"/>
      <c r="O216" s="589"/>
      <c r="P216" s="589"/>
      <c r="Q216" s="589"/>
      <c r="R216" s="589"/>
      <c r="S216" s="589"/>
      <c r="T216" s="589"/>
      <c r="U216" s="589"/>
      <c r="V216" s="589"/>
      <c r="W216" s="589"/>
    </row>
    <row r="217" ht="12.75" customHeight="1">
      <c r="A217" s="589"/>
      <c r="B217" s="589"/>
      <c r="C217" s="589"/>
      <c r="D217" s="589"/>
      <c r="E217" s="589"/>
      <c r="F217" s="589"/>
      <c r="G217" s="589"/>
      <c r="H217" s="589"/>
      <c r="I217" s="589"/>
      <c r="J217" s="589"/>
      <c r="K217" s="589"/>
      <c r="L217" s="589"/>
      <c r="M217" s="589"/>
      <c r="N217" s="589"/>
      <c r="O217" s="589"/>
      <c r="P217" s="589"/>
      <c r="Q217" s="589"/>
      <c r="R217" s="589"/>
      <c r="S217" s="589"/>
      <c r="T217" s="589"/>
      <c r="U217" s="589"/>
      <c r="V217" s="589"/>
      <c r="W217" s="589"/>
    </row>
    <row r="218" ht="12.75" customHeight="1">
      <c r="A218" s="589"/>
      <c r="B218" s="589"/>
      <c r="C218" s="589"/>
      <c r="D218" s="589"/>
      <c r="E218" s="589"/>
      <c r="F218" s="589"/>
      <c r="G218" s="589"/>
      <c r="H218" s="589"/>
      <c r="I218" s="589"/>
      <c r="J218" s="589"/>
      <c r="K218" s="589"/>
      <c r="L218" s="589"/>
      <c r="M218" s="589"/>
      <c r="N218" s="589"/>
      <c r="O218" s="589"/>
      <c r="P218" s="589"/>
      <c r="Q218" s="589"/>
      <c r="R218" s="589"/>
      <c r="S218" s="589"/>
      <c r="T218" s="589"/>
      <c r="U218" s="589"/>
      <c r="V218" s="589"/>
      <c r="W218" s="589"/>
    </row>
    <row r="219" ht="12.75" customHeight="1">
      <c r="A219" s="589"/>
      <c r="B219" s="589"/>
      <c r="C219" s="589"/>
      <c r="D219" s="589"/>
      <c r="E219" s="589"/>
      <c r="F219" s="589"/>
      <c r="G219" s="589"/>
      <c r="H219" s="589"/>
      <c r="I219" s="589"/>
      <c r="J219" s="589"/>
      <c r="K219" s="589"/>
      <c r="L219" s="589"/>
      <c r="M219" s="589"/>
      <c r="N219" s="589"/>
      <c r="O219" s="589"/>
      <c r="P219" s="589"/>
      <c r="Q219" s="589"/>
      <c r="R219" s="589"/>
      <c r="S219" s="589"/>
      <c r="T219" s="589"/>
      <c r="U219" s="589"/>
      <c r="V219" s="589"/>
      <c r="W219" s="589"/>
    </row>
    <row r="220" ht="12.75" customHeight="1">
      <c r="A220" s="589"/>
      <c r="B220" s="589"/>
      <c r="C220" s="589"/>
      <c r="D220" s="589"/>
      <c r="E220" s="589"/>
      <c r="F220" s="589"/>
      <c r="G220" s="589"/>
      <c r="H220" s="589"/>
      <c r="I220" s="589"/>
      <c r="J220" s="589"/>
      <c r="K220" s="589"/>
      <c r="L220" s="589"/>
      <c r="M220" s="589"/>
      <c r="N220" s="589"/>
      <c r="O220" s="589"/>
      <c r="P220" s="589"/>
      <c r="Q220" s="589"/>
      <c r="R220" s="589"/>
      <c r="S220" s="589"/>
      <c r="T220" s="589"/>
      <c r="U220" s="589"/>
      <c r="V220" s="589"/>
      <c r="W220" s="589"/>
    </row>
    <row r="221" ht="12.75" customHeight="1">
      <c r="A221" s="589"/>
      <c r="B221" s="589"/>
      <c r="C221" s="589"/>
      <c r="D221" s="589"/>
      <c r="E221" s="589"/>
      <c r="F221" s="589"/>
      <c r="G221" s="589"/>
      <c r="H221" s="589"/>
      <c r="I221" s="589"/>
      <c r="J221" s="589"/>
      <c r="K221" s="589"/>
      <c r="L221" s="589"/>
      <c r="M221" s="589"/>
      <c r="N221" s="589"/>
      <c r="O221" s="589"/>
      <c r="P221" s="589"/>
      <c r="Q221" s="589"/>
      <c r="R221" s="589"/>
      <c r="S221" s="589"/>
      <c r="T221" s="589"/>
      <c r="U221" s="589"/>
      <c r="V221" s="589"/>
      <c r="W221" s="589"/>
    </row>
    <row r="222" ht="12.75" customHeight="1">
      <c r="A222" s="589"/>
      <c r="B222" s="589"/>
      <c r="C222" s="589"/>
      <c r="D222" s="589"/>
      <c r="E222" s="589"/>
      <c r="F222" s="589"/>
      <c r="G222" s="589"/>
      <c r="H222" s="589"/>
      <c r="I222" s="589"/>
      <c r="J222" s="589"/>
      <c r="K222" s="589"/>
      <c r="L222" s="589"/>
      <c r="M222" s="589"/>
      <c r="N222" s="589"/>
      <c r="O222" s="589"/>
      <c r="P222" s="589"/>
      <c r="Q222" s="589"/>
      <c r="R222" s="589"/>
      <c r="S222" s="589"/>
      <c r="T222" s="589"/>
      <c r="U222" s="589"/>
      <c r="V222" s="589"/>
      <c r="W222" s="589"/>
    </row>
    <row r="223" ht="12.75" customHeight="1">
      <c r="A223" s="589"/>
      <c r="B223" s="589"/>
      <c r="C223" s="589"/>
      <c r="D223" s="589"/>
      <c r="E223" s="589"/>
      <c r="F223" s="589"/>
      <c r="G223" s="589"/>
      <c r="H223" s="589"/>
      <c r="I223" s="589"/>
      <c r="J223" s="589"/>
      <c r="K223" s="589"/>
      <c r="L223" s="589"/>
      <c r="M223" s="589"/>
      <c r="N223" s="589"/>
      <c r="O223" s="589"/>
      <c r="P223" s="589"/>
      <c r="Q223" s="589"/>
      <c r="R223" s="589"/>
      <c r="S223" s="589"/>
      <c r="T223" s="589"/>
      <c r="U223" s="589"/>
      <c r="V223" s="589"/>
      <c r="W223" s="589"/>
    </row>
    <row r="224" ht="12.75" customHeight="1">
      <c r="A224" s="589"/>
      <c r="B224" s="589"/>
      <c r="C224" s="589"/>
      <c r="D224" s="589"/>
      <c r="E224" s="589"/>
      <c r="F224" s="589"/>
      <c r="G224" s="589"/>
      <c r="H224" s="589"/>
      <c r="I224" s="589"/>
      <c r="J224" s="589"/>
      <c r="K224" s="589"/>
      <c r="L224" s="589"/>
      <c r="M224" s="589"/>
      <c r="N224" s="589"/>
      <c r="O224" s="589"/>
      <c r="P224" s="589"/>
      <c r="Q224" s="589"/>
      <c r="R224" s="589"/>
      <c r="S224" s="589"/>
      <c r="T224" s="589"/>
      <c r="U224" s="589"/>
      <c r="V224" s="589"/>
      <c r="W224" s="589"/>
    </row>
    <row r="225" ht="12.75" customHeight="1">
      <c r="A225" s="589"/>
      <c r="B225" s="589"/>
      <c r="C225" s="589"/>
      <c r="D225" s="589"/>
      <c r="E225" s="589"/>
      <c r="F225" s="589"/>
      <c r="G225" s="589"/>
      <c r="H225" s="589"/>
      <c r="I225" s="589"/>
      <c r="J225" s="589"/>
      <c r="K225" s="589"/>
      <c r="L225" s="589"/>
      <c r="M225" s="589"/>
      <c r="N225" s="589"/>
      <c r="O225" s="589"/>
      <c r="P225" s="589"/>
      <c r="Q225" s="589"/>
      <c r="R225" s="589"/>
      <c r="S225" s="589"/>
      <c r="T225" s="589"/>
      <c r="U225" s="589"/>
      <c r="V225" s="589"/>
      <c r="W225" s="589"/>
    </row>
    <row r="226" ht="12.75" customHeight="1">
      <c r="A226" s="589"/>
      <c r="B226" s="589"/>
      <c r="C226" s="589"/>
      <c r="D226" s="589"/>
      <c r="E226" s="589"/>
      <c r="F226" s="589"/>
      <c r="G226" s="589"/>
      <c r="H226" s="589"/>
      <c r="I226" s="589"/>
      <c r="J226" s="589"/>
      <c r="K226" s="589"/>
      <c r="L226" s="589"/>
      <c r="M226" s="589"/>
      <c r="N226" s="589"/>
      <c r="O226" s="589"/>
      <c r="P226" s="589"/>
      <c r="Q226" s="589"/>
      <c r="R226" s="589"/>
      <c r="S226" s="589"/>
      <c r="T226" s="589"/>
      <c r="U226" s="589"/>
      <c r="V226" s="589"/>
      <c r="W226" s="589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